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autoCompressPictures="0" defaultThemeVersion="124226"/>
  <bookViews>
    <workbookView xWindow="10485" yWindow="-135" windowWidth="11145" windowHeight="9885"/>
  </bookViews>
  <sheets>
    <sheet name="StormChambers Staged Storage" sheetId="3" r:id="rId1"/>
    <sheet name="List" sheetId="4" state="veryHidden" r:id="rId2"/>
    <sheet name="44 inch" sheetId="1" state="veryHidden" r:id="rId3"/>
    <sheet name="44inch Calculation numbers" sheetId="2" state="veryHidden" r:id="rId4"/>
    <sheet name="44inch max" sheetId="5" state="veryHidden" r:id="rId5"/>
  </sheets>
  <definedNames>
    <definedName name="Chambers">List!$A$1:$A$3</definedName>
    <definedName name="SCT">List!$A$1:$A$2</definedName>
    <definedName name="SCW">List!$C$2:$C$3</definedName>
    <definedName name="StoneAbove">List!$A$13:$A$91</definedName>
    <definedName name="StoneBelow">List!$B$13:$B$94</definedName>
    <definedName name="UnitSystem">List!$A$7:$A$8</definedName>
    <definedName name="YesNo">List!$A$10:$A$11</definedName>
  </definedNames>
  <calcPr calcId="125725" fullPrecision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N10" i="3"/>
  <c r="N11"/>
  <c r="N9" l="1"/>
  <c r="G20"/>
  <c r="C20"/>
  <c r="F13"/>
  <c r="N8"/>
  <c r="H20"/>
  <c r="F20"/>
  <c r="E20"/>
  <c r="D20"/>
  <c r="B20"/>
  <c r="B15"/>
  <c r="B14"/>
  <c r="B13"/>
  <c r="B12"/>
  <c r="B18"/>
  <c r="B17"/>
  <c r="F14"/>
  <c r="D80" i="1"/>
  <c r="D79"/>
  <c r="D78"/>
  <c r="D77"/>
  <c r="D76"/>
  <c r="D75"/>
  <c r="D74"/>
  <c r="D73"/>
  <c r="D72"/>
  <c r="D27"/>
  <c r="D26"/>
  <c r="D25"/>
  <c r="D24"/>
  <c r="D23"/>
  <c r="D22"/>
  <c r="D21"/>
  <c r="D20"/>
  <c r="D19"/>
  <c r="D18"/>
  <c r="D17"/>
  <c r="D16"/>
  <c r="C11"/>
  <c r="C12"/>
  <c r="E11"/>
  <c r="E12" s="1"/>
  <c r="D11"/>
  <c r="E4"/>
  <c r="D4"/>
  <c r="C4"/>
  <c r="F74" i="2"/>
  <c r="G74"/>
  <c r="I74"/>
  <c r="E80" i="1" s="1"/>
  <c r="H74" i="2"/>
  <c r="F73"/>
  <c r="G73"/>
  <c r="I73" s="1"/>
  <c r="E79" i="1" s="1"/>
  <c r="H73" i="2"/>
  <c r="F72"/>
  <c r="G72"/>
  <c r="I72" s="1"/>
  <c r="E78" i="1" s="1"/>
  <c r="H72" i="2"/>
  <c r="F71"/>
  <c r="G71" s="1"/>
  <c r="I71"/>
  <c r="E77" i="1" s="1"/>
  <c r="H71" i="2"/>
  <c r="F70"/>
  <c r="G70" s="1"/>
  <c r="I70" s="1"/>
  <c r="E76" i="1" s="1"/>
  <c r="F69" i="2"/>
  <c r="G69"/>
  <c r="I69" s="1"/>
  <c r="E75" i="1" s="1"/>
  <c r="H69" i="2"/>
  <c r="F68"/>
  <c r="H68" s="1"/>
  <c r="G68"/>
  <c r="I68" s="1"/>
  <c r="E74" i="1" s="1"/>
  <c r="F67" i="2"/>
  <c r="H67" s="1"/>
  <c r="F66"/>
  <c r="G66"/>
  <c r="I66" s="1"/>
  <c r="E72" i="1" s="1"/>
  <c r="H66" i="2"/>
  <c r="C22"/>
  <c r="C64" s="1"/>
  <c r="D64" s="1"/>
  <c r="F64" s="1"/>
  <c r="M54"/>
  <c r="M53"/>
  <c r="M52"/>
  <c r="M51"/>
  <c r="C62"/>
  <c r="D62" s="1"/>
  <c r="E62" s="1"/>
  <c r="D68" i="1" s="1"/>
  <c r="M50" i="2"/>
  <c r="C61"/>
  <c r="D61" s="1"/>
  <c r="M49"/>
  <c r="C60" s="1"/>
  <c r="D60" s="1"/>
  <c r="E60" s="1"/>
  <c r="D66" i="1" s="1"/>
  <c r="M48" i="2"/>
  <c r="M47"/>
  <c r="C58" s="1"/>
  <c r="D58" s="1"/>
  <c r="M46"/>
  <c r="N46" s="1"/>
  <c r="C57"/>
  <c r="D57" s="1"/>
  <c r="M45"/>
  <c r="M44"/>
  <c r="C55" s="1"/>
  <c r="D55" s="1"/>
  <c r="P6"/>
  <c r="M43"/>
  <c r="N53"/>
  <c r="M42"/>
  <c r="N42" s="1"/>
  <c r="M41"/>
  <c r="N41" s="1"/>
  <c r="N51"/>
  <c r="M40"/>
  <c r="M39"/>
  <c r="N49"/>
  <c r="M38"/>
  <c r="C49"/>
  <c r="D49" s="1"/>
  <c r="M37"/>
  <c r="M36"/>
  <c r="C47"/>
  <c r="D47" s="1"/>
  <c r="M35"/>
  <c r="M34"/>
  <c r="N34" s="1"/>
  <c r="M33"/>
  <c r="M32"/>
  <c r="N32" s="1"/>
  <c r="M31"/>
  <c r="N31" s="1"/>
  <c r="M30"/>
  <c r="M29"/>
  <c r="C40"/>
  <c r="D40" s="1"/>
  <c r="M28"/>
  <c r="C39"/>
  <c r="D39"/>
  <c r="E39" s="1"/>
  <c r="D45" i="1" s="1"/>
  <c r="N38" i="2"/>
  <c r="M27"/>
  <c r="N27" s="1"/>
  <c r="M26"/>
  <c r="M25"/>
  <c r="N25"/>
  <c r="M24"/>
  <c r="C35" s="1"/>
  <c r="D35" s="1"/>
  <c r="M23"/>
  <c r="M22"/>
  <c r="M21"/>
  <c r="M20"/>
  <c r="M19"/>
  <c r="M18"/>
  <c r="N18" s="1"/>
  <c r="M17"/>
  <c r="M16"/>
  <c r="N16"/>
  <c r="M15"/>
  <c r="C26" s="1"/>
  <c r="D26" s="1"/>
  <c r="M14"/>
  <c r="C25" s="1"/>
  <c r="D25" s="1"/>
  <c r="M13"/>
  <c r="M12"/>
  <c r="C23" s="1"/>
  <c r="D23" s="1"/>
  <c r="N22"/>
  <c r="D22"/>
  <c r="F22" s="1"/>
  <c r="G22"/>
  <c r="I22" s="1"/>
  <c r="E28" i="1" s="1"/>
  <c r="F19" i="2"/>
  <c r="N12"/>
  <c r="M11"/>
  <c r="F11"/>
  <c r="P7"/>
  <c r="L4"/>
  <c r="L7"/>
  <c r="E5"/>
  <c r="D5"/>
  <c r="C5"/>
  <c r="G233" i="5"/>
  <c r="C232"/>
  <c r="G232" s="1"/>
  <c r="B232"/>
  <c r="C231"/>
  <c r="G231" s="1"/>
  <c r="B231"/>
  <c r="B230" s="1"/>
  <c r="B229" s="1"/>
  <c r="B228" s="1"/>
  <c r="B227" s="1"/>
  <c r="B226" s="1"/>
  <c r="B225" s="1"/>
  <c r="B224" s="1"/>
  <c r="B223" s="1"/>
  <c r="B222" s="1"/>
  <c r="B221" s="1"/>
  <c r="B220" s="1"/>
  <c r="B219" s="1"/>
  <c r="B218" s="1"/>
  <c r="B217" s="1"/>
  <c r="B216" s="1"/>
  <c r="B215" s="1"/>
  <c r="B214" s="1"/>
  <c r="B213" s="1"/>
  <c r="B212" s="1"/>
  <c r="B211" s="1"/>
  <c r="B210" s="1"/>
  <c r="B209" s="1"/>
  <c r="B208" s="1"/>
  <c r="B207" s="1"/>
  <c r="B206" s="1"/>
  <c r="B205" s="1"/>
  <c r="B204" s="1"/>
  <c r="B203" s="1"/>
  <c r="B202" s="1"/>
  <c r="B201" s="1"/>
  <c r="B200" s="1"/>
  <c r="B199" s="1"/>
  <c r="B198" s="1"/>
  <c r="B197" s="1"/>
  <c r="B196" s="1"/>
  <c r="B195" s="1"/>
  <c r="B194" s="1"/>
  <c r="B193" s="1"/>
  <c r="B192" s="1"/>
  <c r="B191" s="1"/>
  <c r="B190" s="1"/>
  <c r="B189" s="1"/>
  <c r="B188" s="1"/>
  <c r="B187" s="1"/>
  <c r="B186" s="1"/>
  <c r="B185" s="1"/>
  <c r="B184" s="1"/>
  <c r="B183" s="1"/>
  <c r="B182" s="1"/>
  <c r="B181" s="1"/>
  <c r="B180" s="1"/>
  <c r="B179" s="1"/>
  <c r="B178" s="1"/>
  <c r="B177" s="1"/>
  <c r="B176" s="1"/>
  <c r="B175" s="1"/>
  <c r="B174" s="1"/>
  <c r="B173" s="1"/>
  <c r="B172" s="1"/>
  <c r="B171" s="1"/>
  <c r="B170" s="1"/>
  <c r="B169" s="1"/>
  <c r="B168" s="1"/>
  <c r="B167" s="1"/>
  <c r="B166" s="1"/>
  <c r="B165" s="1"/>
  <c r="B164" s="1"/>
  <c r="B163" s="1"/>
  <c r="B162" s="1"/>
  <c r="B161" s="1"/>
  <c r="B160" s="1"/>
  <c r="B159" s="1"/>
  <c r="B158" s="1"/>
  <c r="B157" s="1"/>
  <c r="B156" s="1"/>
  <c r="B155" s="1"/>
  <c r="B154" s="1"/>
  <c r="B153" s="1"/>
  <c r="B152" s="1"/>
  <c r="B151" s="1"/>
  <c r="B150" s="1"/>
  <c r="B149" s="1"/>
  <c r="B148" s="1"/>
  <c r="B147" s="1"/>
  <c r="B146" s="1"/>
  <c r="B145" s="1"/>
  <c r="B144" s="1"/>
  <c r="D100"/>
  <c r="N54"/>
  <c r="N53"/>
  <c r="N52"/>
  <c r="B141"/>
  <c r="B140" s="1"/>
  <c r="B139" s="1"/>
  <c r="B138" s="1"/>
  <c r="B137" s="1"/>
  <c r="B136" s="1"/>
  <c r="B135" s="1"/>
  <c r="B134" s="1"/>
  <c r="B133" s="1"/>
  <c r="B132" s="1"/>
  <c r="B131" s="1"/>
  <c r="B130" s="1"/>
  <c r="B129"/>
  <c r="B128" s="1"/>
  <c r="B127" s="1"/>
  <c r="B126" s="1"/>
  <c r="B125" s="1"/>
  <c r="B124" s="1"/>
  <c r="B123" s="1"/>
  <c r="B122" s="1"/>
  <c r="B121" s="1"/>
  <c r="B120" s="1"/>
  <c r="B119" s="1"/>
  <c r="B118" s="1"/>
  <c r="B117" s="1"/>
  <c r="B116" s="1"/>
  <c r="B115"/>
  <c r="B114" s="1"/>
  <c r="B113" s="1"/>
  <c r="B112" s="1"/>
  <c r="B111" s="1"/>
  <c r="B110" s="1"/>
  <c r="B109" s="1"/>
  <c r="B108" s="1"/>
  <c r="B107" s="1"/>
  <c r="B106" s="1"/>
  <c r="B105" s="1"/>
  <c r="B104" s="1"/>
  <c r="B103" s="1"/>
  <c r="B102" s="1"/>
  <c r="B101" s="1"/>
  <c r="B100" s="1"/>
  <c r="N51"/>
  <c r="N50"/>
  <c r="N49"/>
  <c r="N48"/>
  <c r="N47"/>
  <c r="N46"/>
  <c r="N45"/>
  <c r="N44"/>
  <c r="D133"/>
  <c r="E133" s="1"/>
  <c r="F133" s="1"/>
  <c r="N43"/>
  <c r="N42"/>
  <c r="N41"/>
  <c r="N40"/>
  <c r="N39"/>
  <c r="N38"/>
  <c r="N37"/>
  <c r="N36"/>
  <c r="D125"/>
  <c r="E125" s="1"/>
  <c r="F125" s="1"/>
  <c r="N35"/>
  <c r="N34"/>
  <c r="N33"/>
  <c r="N32"/>
  <c r="N31"/>
  <c r="N30"/>
  <c r="N29"/>
  <c r="N28"/>
  <c r="D117"/>
  <c r="E117" s="1"/>
  <c r="F117" s="1"/>
  <c r="N27"/>
  <c r="N26"/>
  <c r="N25"/>
  <c r="N24"/>
  <c r="N23"/>
  <c r="N22"/>
  <c r="N21"/>
  <c r="N20"/>
  <c r="D109"/>
  <c r="E109" s="1"/>
  <c r="F109" s="1"/>
  <c r="N19"/>
  <c r="N18"/>
  <c r="N17"/>
  <c r="N16"/>
  <c r="N15"/>
  <c r="N14"/>
  <c r="N13"/>
  <c r="N12"/>
  <c r="D101"/>
  <c r="E101" s="1"/>
  <c r="F101" s="1"/>
  <c r="N11"/>
  <c r="M4"/>
  <c r="N4"/>
  <c r="N7"/>
  <c r="M7"/>
  <c r="F5"/>
  <c r="E5"/>
  <c r="D5"/>
  <c r="B93" i="4"/>
  <c r="B92" s="1"/>
  <c r="B91" s="1"/>
  <c r="B90" s="1"/>
  <c r="B89" s="1"/>
  <c r="B88" s="1"/>
  <c r="B87" s="1"/>
  <c r="B86" s="1"/>
  <c r="B85" s="1"/>
  <c r="B84" s="1"/>
  <c r="B83" s="1"/>
  <c r="B82" s="1"/>
  <c r="B81" s="1"/>
  <c r="B80" s="1"/>
  <c r="B79" s="1"/>
  <c r="B78" s="1"/>
  <c r="B77" s="1"/>
  <c r="B76" s="1"/>
  <c r="B75" s="1"/>
  <c r="B74" s="1"/>
  <c r="B73" s="1"/>
  <c r="B72" s="1"/>
  <c r="B71" s="1"/>
  <c r="B70" s="1"/>
  <c r="B69" s="1"/>
  <c r="B68" s="1"/>
  <c r="B67" s="1"/>
  <c r="B66" s="1"/>
  <c r="B65" s="1"/>
  <c r="B64" s="1"/>
  <c r="B63" s="1"/>
  <c r="B62" s="1"/>
  <c r="B61" s="1"/>
  <c r="B60" s="1"/>
  <c r="B59" s="1"/>
  <c r="B58" s="1"/>
  <c r="B57" s="1"/>
  <c r="B56" s="1"/>
  <c r="B55" s="1"/>
  <c r="B54" s="1"/>
  <c r="B53" s="1"/>
  <c r="B52" s="1"/>
  <c r="B51" s="1"/>
  <c r="B50" s="1"/>
  <c r="B49" s="1"/>
  <c r="B48" s="1"/>
  <c r="B47" s="1"/>
  <c r="B46" s="1"/>
  <c r="B45" s="1"/>
  <c r="B44" s="1"/>
  <c r="B43" s="1"/>
  <c r="B42" s="1"/>
  <c r="B41" s="1"/>
  <c r="B40" s="1"/>
  <c r="B39" s="1"/>
  <c r="B38" s="1"/>
  <c r="B37" s="1"/>
  <c r="B36" s="1"/>
  <c r="B35" s="1"/>
  <c r="B34" s="1"/>
  <c r="B33" s="1"/>
  <c r="B32" s="1"/>
  <c r="B31" s="1"/>
  <c r="B30" s="1"/>
  <c r="B29" s="1"/>
  <c r="B28" s="1"/>
  <c r="B27" s="1"/>
  <c r="B26" s="1"/>
  <c r="B25" s="1"/>
  <c r="B24" s="1"/>
  <c r="B23" s="1"/>
  <c r="B22" s="1"/>
  <c r="B21" s="1"/>
  <c r="B20" s="1"/>
  <c r="B19" s="1"/>
  <c r="B18" s="1"/>
  <c r="B17" s="1"/>
  <c r="B16" s="1"/>
  <c r="B15" s="1"/>
  <c r="B14" s="1"/>
  <c r="B13" s="1"/>
  <c r="C37" i="2"/>
  <c r="D37" s="1"/>
  <c r="C230" i="5"/>
  <c r="N23" i="2"/>
  <c r="C34"/>
  <c r="D34" s="1"/>
  <c r="I233" i="5"/>
  <c r="H233"/>
  <c r="J233" s="1"/>
  <c r="H11" i="2"/>
  <c r="G11"/>
  <c r="I11" s="1"/>
  <c r="E17" i="1" s="1"/>
  <c r="N24" i="2"/>
  <c r="M4"/>
  <c r="M7"/>
  <c r="C44"/>
  <c r="D44" s="1"/>
  <c r="F44" s="1"/>
  <c r="G44" s="1"/>
  <c r="I44" s="1"/>
  <c r="E50" i="1" s="1"/>
  <c r="F18" i="2"/>
  <c r="H18" s="1"/>
  <c r="F10"/>
  <c r="G10" s="1"/>
  <c r="I10" s="1"/>
  <c r="E16" i="1" s="1"/>
  <c r="C42" i="2"/>
  <c r="D42"/>
  <c r="H10"/>
  <c r="G18"/>
  <c r="I18" s="1"/>
  <c r="E24" i="1" s="1"/>
  <c r="H44" i="2"/>
  <c r="F76" i="1" l="1"/>
  <c r="H76" s="1"/>
  <c r="F23" i="2"/>
  <c r="E23"/>
  <c r="D29" i="1" s="1"/>
  <c r="F35" i="2"/>
  <c r="E35"/>
  <c r="D41" i="1" s="1"/>
  <c r="E55" i="2"/>
  <c r="D61" i="1" s="1"/>
  <c r="F55" i="2"/>
  <c r="D143" i="5"/>
  <c r="E143" s="1"/>
  <c r="F143" s="1"/>
  <c r="D141"/>
  <c r="E141" s="1"/>
  <c r="F141" s="1"/>
  <c r="D142"/>
  <c r="E142" s="1"/>
  <c r="F142" s="1"/>
  <c r="D137"/>
  <c r="E137" s="1"/>
  <c r="F137" s="1"/>
  <c r="D129"/>
  <c r="E129" s="1"/>
  <c r="F129" s="1"/>
  <c r="D121"/>
  <c r="E121" s="1"/>
  <c r="F121" s="1"/>
  <c r="D113"/>
  <c r="E113" s="1"/>
  <c r="F113" s="1"/>
  <c r="D105"/>
  <c r="E105" s="1"/>
  <c r="F105" s="1"/>
  <c r="E100"/>
  <c r="F100" s="1"/>
  <c r="D138"/>
  <c r="E138" s="1"/>
  <c r="F138" s="1"/>
  <c r="D130"/>
  <c r="E130" s="1"/>
  <c r="F130" s="1"/>
  <c r="D122"/>
  <c r="E122" s="1"/>
  <c r="F122" s="1"/>
  <c r="D140"/>
  <c r="E140" s="1"/>
  <c r="F140" s="1"/>
  <c r="D132"/>
  <c r="E132" s="1"/>
  <c r="F132" s="1"/>
  <c r="D124"/>
  <c r="E124" s="1"/>
  <c r="F124" s="1"/>
  <c r="D116"/>
  <c r="E116" s="1"/>
  <c r="F116" s="1"/>
  <c r="D108"/>
  <c r="E108" s="1"/>
  <c r="F108" s="1"/>
  <c r="D135"/>
  <c r="E135" s="1"/>
  <c r="F135" s="1"/>
  <c r="D127"/>
  <c r="E127" s="1"/>
  <c r="F127" s="1"/>
  <c r="D119"/>
  <c r="E119" s="1"/>
  <c r="F119" s="1"/>
  <c r="D111"/>
  <c r="E111" s="1"/>
  <c r="F111" s="1"/>
  <c r="D103"/>
  <c r="E103" s="1"/>
  <c r="F103" s="1"/>
  <c r="D114"/>
  <c r="E114" s="1"/>
  <c r="F114" s="1"/>
  <c r="D106"/>
  <c r="E106" s="1"/>
  <c r="F106" s="1"/>
  <c r="D136"/>
  <c r="E136" s="1"/>
  <c r="F136" s="1"/>
  <c r="D128"/>
  <c r="E128" s="1"/>
  <c r="F128" s="1"/>
  <c r="D120"/>
  <c r="E120" s="1"/>
  <c r="F120" s="1"/>
  <c r="D112"/>
  <c r="E112" s="1"/>
  <c r="F112" s="1"/>
  <c r="D104"/>
  <c r="E104" s="1"/>
  <c r="F104" s="1"/>
  <c r="D139"/>
  <c r="E139" s="1"/>
  <c r="F139" s="1"/>
  <c r="D131"/>
  <c r="E131" s="1"/>
  <c r="F131" s="1"/>
  <c r="D123"/>
  <c r="E123" s="1"/>
  <c r="F123" s="1"/>
  <c r="D115"/>
  <c r="E115" s="1"/>
  <c r="F115" s="1"/>
  <c r="D107"/>
  <c r="E107" s="1"/>
  <c r="F107" s="1"/>
  <c r="D134"/>
  <c r="E134" s="1"/>
  <c r="F134" s="1"/>
  <c r="D126"/>
  <c r="E126" s="1"/>
  <c r="F126" s="1"/>
  <c r="D118"/>
  <c r="E118" s="1"/>
  <c r="F118" s="1"/>
  <c r="D110"/>
  <c r="E110" s="1"/>
  <c r="F110" s="1"/>
  <c r="D102"/>
  <c r="E102" s="1"/>
  <c r="F102" s="1"/>
  <c r="I231"/>
  <c r="H231"/>
  <c r="J231" s="1"/>
  <c r="F60" i="2"/>
  <c r="E64"/>
  <c r="D70" i="1" s="1"/>
  <c r="H232" i="5"/>
  <c r="J232" s="1"/>
  <c r="I232"/>
  <c r="F42" i="2"/>
  <c r="E42"/>
  <c r="D48" i="1" s="1"/>
  <c r="F26" i="2"/>
  <c r="E26"/>
  <c r="D32" i="1" s="1"/>
  <c r="F49" i="2"/>
  <c r="E49"/>
  <c r="D55" i="1" s="1"/>
  <c r="F58" i="2"/>
  <c r="E58"/>
  <c r="D64" i="1" s="1"/>
  <c r="F62" i="2"/>
  <c r="F34"/>
  <c r="E34"/>
  <c r="D40" i="1" s="1"/>
  <c r="F25" i="2"/>
  <c r="E25"/>
  <c r="D31" i="1" s="1"/>
  <c r="N20" i="2"/>
  <c r="C31"/>
  <c r="D31" s="1"/>
  <c r="N37"/>
  <c r="C48"/>
  <c r="D48" s="1"/>
  <c r="C229" i="5"/>
  <c r="G230"/>
  <c r="F57" i="2"/>
  <c r="E57"/>
  <c r="D63" i="1" s="1"/>
  <c r="F37" i="2"/>
  <c r="E37"/>
  <c r="D43" i="1" s="1"/>
  <c r="E40" i="2"/>
  <c r="D46" i="1" s="1"/>
  <c r="F40" i="2"/>
  <c r="E47"/>
  <c r="D53" i="1" s="1"/>
  <c r="F47" i="2"/>
  <c r="E61"/>
  <c r="D67" i="1" s="1"/>
  <c r="F61" i="2"/>
  <c r="G64"/>
  <c r="I64" s="1"/>
  <c r="E70" i="1" s="1"/>
  <c r="H64" i="2"/>
  <c r="E44"/>
  <c r="D50" i="1" s="1"/>
  <c r="F50" s="1"/>
  <c r="H50" s="1"/>
  <c r="G19" i="2"/>
  <c r="I19" s="1"/>
  <c r="E25" i="1" s="1"/>
  <c r="F25" s="1"/>
  <c r="H25" s="1"/>
  <c r="H19" i="2"/>
  <c r="N52"/>
  <c r="N50"/>
  <c r="N30"/>
  <c r="N29"/>
  <c r="N26"/>
  <c r="N33"/>
  <c r="F20"/>
  <c r="H22"/>
  <c r="F17"/>
  <c r="F14"/>
  <c r="F12"/>
  <c r="F15"/>
  <c r="B21" i="3"/>
  <c r="C29" i="2"/>
  <c r="D29" s="1"/>
  <c r="N54"/>
  <c r="N17"/>
  <c r="F39"/>
  <c r="N40"/>
  <c r="N48"/>
  <c r="G67"/>
  <c r="I67" s="1"/>
  <c r="E73" i="1" s="1"/>
  <c r="F73" s="1"/>
  <c r="H73" s="1"/>
  <c r="N43" i="2"/>
  <c r="N35"/>
  <c r="F13"/>
  <c r="F16"/>
  <c r="E22"/>
  <c r="D28" i="1" s="1"/>
  <c r="F28" s="1"/>
  <c r="N13" i="2"/>
  <c r="N44"/>
  <c r="N21"/>
  <c r="N19"/>
  <c r="N14"/>
  <c r="F21"/>
  <c r="C30"/>
  <c r="D30" s="1"/>
  <c r="N47"/>
  <c r="F11" i="1"/>
  <c r="C63" i="2"/>
  <c r="D63" s="1"/>
  <c r="C59"/>
  <c r="D59" s="1"/>
  <c r="C56"/>
  <c r="D56" s="1"/>
  <c r="C46"/>
  <c r="D46" s="1"/>
  <c r="C45"/>
  <c r="D45" s="1"/>
  <c r="C41"/>
  <c r="D41" s="1"/>
  <c r="C33"/>
  <c r="D33" s="1"/>
  <c r="C51"/>
  <c r="D51" s="1"/>
  <c r="C65"/>
  <c r="D65" s="1"/>
  <c r="C28"/>
  <c r="D28" s="1"/>
  <c r="C27"/>
  <c r="D27" s="1"/>
  <c r="C54"/>
  <c r="D54" s="1"/>
  <c r="C50"/>
  <c r="D50" s="1"/>
  <c r="C52"/>
  <c r="D52" s="1"/>
  <c r="C38"/>
  <c r="D38" s="1"/>
  <c r="C36"/>
  <c r="D36" s="1"/>
  <c r="C32"/>
  <c r="D32" s="1"/>
  <c r="C24"/>
  <c r="D24" s="1"/>
  <c r="C43"/>
  <c r="D43" s="1"/>
  <c r="C53"/>
  <c r="D53" s="1"/>
  <c r="F80" i="1"/>
  <c r="H80" s="1"/>
  <c r="N15" i="2"/>
  <c r="N28"/>
  <c r="N39"/>
  <c r="N36"/>
  <c r="N11"/>
  <c r="N45"/>
  <c r="H70"/>
  <c r="F72" i="1"/>
  <c r="H72" s="1"/>
  <c r="F75"/>
  <c r="H75" s="1"/>
  <c r="F78"/>
  <c r="H78" s="1"/>
  <c r="F77"/>
  <c r="H77" s="1"/>
  <c r="F74"/>
  <c r="H74" s="1"/>
  <c r="F79"/>
  <c r="H79" s="1"/>
  <c r="F70" l="1"/>
  <c r="H70" s="1"/>
  <c r="E21" i="3"/>
  <c r="C21"/>
  <c r="H21"/>
  <c r="D12" i="1"/>
  <c r="F12" s="1"/>
  <c r="H28"/>
  <c r="F55"/>
  <c r="H55" s="1"/>
  <c r="E53" i="2"/>
  <c r="D59" i="1" s="1"/>
  <c r="F53" i="2"/>
  <c r="H20"/>
  <c r="G20"/>
  <c r="I20" s="1"/>
  <c r="E26" i="1" s="1"/>
  <c r="F26" s="1"/>
  <c r="H26" s="1"/>
  <c r="H40" i="2"/>
  <c r="G40"/>
  <c r="I40" s="1"/>
  <c r="E46" i="1" s="1"/>
  <c r="F46" s="1"/>
  <c r="H46" s="1"/>
  <c r="G229" i="5"/>
  <c r="C228"/>
  <c r="H34" i="2"/>
  <c r="G34"/>
  <c r="I34" s="1"/>
  <c r="E40" i="1" s="1"/>
  <c r="F40" s="1"/>
  <c r="H40" s="1"/>
  <c r="H26" i="2"/>
  <c r="G26"/>
  <c r="I26" s="1"/>
  <c r="E32" i="1" s="1"/>
  <c r="F32" s="1"/>
  <c r="H32" s="1"/>
  <c r="E50" i="2"/>
  <c r="D56" i="1" s="1"/>
  <c r="F50" i="2"/>
  <c r="E45"/>
  <c r="D51" i="1" s="1"/>
  <c r="F45" i="2"/>
  <c r="G21"/>
  <c r="I21" s="1"/>
  <c r="E27" i="1" s="1"/>
  <c r="F27" s="1"/>
  <c r="H27" s="1"/>
  <c r="H21" i="2"/>
  <c r="H13"/>
  <c r="G13"/>
  <c r="I13" s="1"/>
  <c r="E19" i="1" s="1"/>
  <c r="F19" s="1"/>
  <c r="H19" s="1"/>
  <c r="I230" i="5"/>
  <c r="H230"/>
  <c r="J230" s="1"/>
  <c r="H23" i="2"/>
  <c r="G23"/>
  <c r="I23" s="1"/>
  <c r="E29" i="1" s="1"/>
  <c r="F29" s="1"/>
  <c r="H29" s="1"/>
  <c r="E52" i="2"/>
  <c r="D58" i="1" s="1"/>
  <c r="F52" i="2"/>
  <c r="F41"/>
  <c r="E41"/>
  <c r="D47" i="1" s="1"/>
  <c r="E30" i="2"/>
  <c r="D36" i="1" s="1"/>
  <c r="F30" i="2"/>
  <c r="H16"/>
  <c r="G16"/>
  <c r="I16" s="1"/>
  <c r="E22" i="1" s="1"/>
  <c r="F22" s="1"/>
  <c r="H22" s="1"/>
  <c r="G17" i="2"/>
  <c r="I17" s="1"/>
  <c r="E23" i="1" s="1"/>
  <c r="F23" s="1"/>
  <c r="H23" s="1"/>
  <c r="H17" i="2"/>
  <c r="G47"/>
  <c r="I47" s="1"/>
  <c r="E53" i="1" s="1"/>
  <c r="F53" s="1"/>
  <c r="H53" s="1"/>
  <c r="H47" i="2"/>
  <c r="H57"/>
  <c r="G57"/>
  <c r="I57" s="1"/>
  <c r="E63" i="1" s="1"/>
  <c r="F63" s="1"/>
  <c r="H63" s="1"/>
  <c r="H25" i="2"/>
  <c r="G25"/>
  <c r="I25" s="1"/>
  <c r="E31" i="1" s="1"/>
  <c r="F31" s="1"/>
  <c r="H31" s="1"/>
  <c r="G49" i="2"/>
  <c r="I49" s="1"/>
  <c r="E55" i="1" s="1"/>
  <c r="H49" i="2"/>
  <c r="H60"/>
  <c r="G60"/>
  <c r="I60" s="1"/>
  <c r="E66" i="1" s="1"/>
  <c r="F66" s="1"/>
  <c r="H66" s="1"/>
  <c r="F16"/>
  <c r="H16" s="1"/>
  <c r="H9" s="1"/>
  <c r="F24"/>
  <c r="H24" s="1"/>
  <c r="F17"/>
  <c r="H17" s="1"/>
  <c r="E46" i="2"/>
  <c r="D52" i="1" s="1"/>
  <c r="F46" i="2"/>
  <c r="F33"/>
  <c r="E33"/>
  <c r="D39" i="1" s="1"/>
  <c r="H14" i="2"/>
  <c r="G14"/>
  <c r="I14" s="1"/>
  <c r="E20" i="1" s="1"/>
  <c r="F20" s="1"/>
  <c r="H20" s="1"/>
  <c r="G35" i="2"/>
  <c r="I35" s="1"/>
  <c r="E41" i="1" s="1"/>
  <c r="F41" s="1"/>
  <c r="H41" s="1"/>
  <c r="H35" i="2"/>
  <c r="H12"/>
  <c r="G12"/>
  <c r="I12" s="1"/>
  <c r="E18" i="1" s="1"/>
  <c r="F18" s="1"/>
  <c r="H18" s="1"/>
  <c r="H61" i="2"/>
  <c r="G61"/>
  <c r="I61" s="1"/>
  <c r="E67" i="1" s="1"/>
  <c r="F67" s="1"/>
  <c r="H67" s="1"/>
  <c r="G58" i="2"/>
  <c r="I58" s="1"/>
  <c r="E64" i="1" s="1"/>
  <c r="F64" s="1"/>
  <c r="H64" s="1"/>
  <c r="H58" i="2"/>
  <c r="F32"/>
  <c r="E32"/>
  <c r="D38" i="1" s="1"/>
  <c r="F65" i="2"/>
  <c r="E65"/>
  <c r="D71" i="1" s="1"/>
  <c r="F63" i="2"/>
  <c r="E63"/>
  <c r="D69" i="1" s="1"/>
  <c r="G15" i="2"/>
  <c r="I15" s="1"/>
  <c r="E21" i="1" s="1"/>
  <c r="F21" s="1"/>
  <c r="H21" s="1"/>
  <c r="H15" i="2"/>
  <c r="H37"/>
  <c r="G37"/>
  <c r="I37" s="1"/>
  <c r="E43" i="1" s="1"/>
  <c r="F43" s="1"/>
  <c r="H43" s="1"/>
  <c r="F31" i="2"/>
  <c r="E31"/>
  <c r="D37" i="1" s="1"/>
  <c r="E54" i="2"/>
  <c r="D60" i="1" s="1"/>
  <c r="F54" i="2"/>
  <c r="F29"/>
  <c r="E29"/>
  <c r="D35" i="1" s="1"/>
  <c r="F38" i="2"/>
  <c r="E38"/>
  <c r="D44" i="1" s="1"/>
  <c r="H39" i="2"/>
  <c r="G39"/>
  <c r="I39" s="1"/>
  <c r="E45" i="1" s="1"/>
  <c r="F45" s="1"/>
  <c r="H45" s="1"/>
  <c r="F51" i="2"/>
  <c r="E51"/>
  <c r="D57" i="1" s="1"/>
  <c r="F24" i="2"/>
  <c r="E24"/>
  <c r="D30" i="1" s="1"/>
  <c r="F28" i="2"/>
  <c r="E28"/>
  <c r="D34" i="1" s="1"/>
  <c r="F59" i="2"/>
  <c r="E59"/>
  <c r="D65" i="1" s="1"/>
  <c r="B22" i="3"/>
  <c r="H42" i="2"/>
  <c r="G42"/>
  <c r="I42" s="1"/>
  <c r="E48" i="1" s="1"/>
  <c r="F48" s="1"/>
  <c r="H48" s="1"/>
  <c r="G55" i="2"/>
  <c r="I55" s="1"/>
  <c r="E61" i="1" s="1"/>
  <c r="F61" s="1"/>
  <c r="H61" s="1"/>
  <c r="H55" i="2"/>
  <c r="F4" i="1"/>
  <c r="F36" i="2"/>
  <c r="E36"/>
  <c r="D42" i="1" s="1"/>
  <c r="E43" i="2"/>
  <c r="D49" i="1" s="1"/>
  <c r="F43" i="2"/>
  <c r="E27"/>
  <c r="D33" i="1" s="1"/>
  <c r="F27" i="2"/>
  <c r="E56"/>
  <c r="D62" i="1" s="1"/>
  <c r="F56" i="2"/>
  <c r="E48"/>
  <c r="D54" i="1" s="1"/>
  <c r="F48" i="2"/>
  <c r="G62"/>
  <c r="I62" s="1"/>
  <c r="E68" i="1" s="1"/>
  <c r="F68" s="1"/>
  <c r="H68" s="1"/>
  <c r="H62" i="2"/>
  <c r="E22" i="3" l="1"/>
  <c r="C22"/>
  <c r="D21"/>
  <c r="F21" s="1"/>
  <c r="G27" i="2"/>
  <c r="I27" s="1"/>
  <c r="E33" i="1" s="1"/>
  <c r="F33" s="1"/>
  <c r="H33" s="1"/>
  <c r="H27" i="2"/>
  <c r="H24"/>
  <c r="G24"/>
  <c r="I24" s="1"/>
  <c r="E30" i="1" s="1"/>
  <c r="F30" s="1"/>
  <c r="H30" s="1"/>
  <c r="H29" i="2"/>
  <c r="G29"/>
  <c r="I29" s="1"/>
  <c r="E35" i="1" s="1"/>
  <c r="H32" i="2"/>
  <c r="G32"/>
  <c r="I32" s="1"/>
  <c r="E38" i="1" s="1"/>
  <c r="F38" s="1"/>
  <c r="H38" s="1"/>
  <c r="G30" i="2"/>
  <c r="I30" s="1"/>
  <c r="E36" i="1" s="1"/>
  <c r="F36" s="1"/>
  <c r="H36" s="1"/>
  <c r="H30" i="2"/>
  <c r="G50"/>
  <c r="I50" s="1"/>
  <c r="E56" i="1" s="1"/>
  <c r="H50" i="2"/>
  <c r="G56"/>
  <c r="I56" s="1"/>
  <c r="E62" i="1" s="1"/>
  <c r="H56" i="2"/>
  <c r="H229" i="5"/>
  <c r="J229" s="1"/>
  <c r="I229"/>
  <c r="F56" i="1"/>
  <c r="H56" s="1"/>
  <c r="F35"/>
  <c r="H35" s="1"/>
  <c r="H54" i="2"/>
  <c r="G54"/>
  <c r="I54" s="1"/>
  <c r="E60" i="1" s="1"/>
  <c r="F60" s="1"/>
  <c r="H60" s="1"/>
  <c r="B23" i="3"/>
  <c r="H31" i="2"/>
  <c r="G31"/>
  <c r="I31" s="1"/>
  <c r="E37" i="1" s="1"/>
  <c r="F37" s="1"/>
  <c r="H37" s="1"/>
  <c r="G45" i="2"/>
  <c r="I45" s="1"/>
  <c r="E51" i="1" s="1"/>
  <c r="F51" s="1"/>
  <c r="H51" s="1"/>
  <c r="H45" i="2"/>
  <c r="G228" i="5"/>
  <c r="C227"/>
  <c r="G46" i="2"/>
  <c r="I46" s="1"/>
  <c r="E52" i="1" s="1"/>
  <c r="F52" s="1"/>
  <c r="H52" s="1"/>
  <c r="H46" i="2"/>
  <c r="H59"/>
  <c r="G59"/>
  <c r="I59" s="1"/>
  <c r="E65" i="1" s="1"/>
  <c r="F65" s="1"/>
  <c r="H65" s="1"/>
  <c r="H63" i="2"/>
  <c r="G63"/>
  <c r="I63" s="1"/>
  <c r="E69" i="1" s="1"/>
  <c r="F69" s="1"/>
  <c r="H69" s="1"/>
  <c r="G33" i="2"/>
  <c r="I33" s="1"/>
  <c r="E39" i="1" s="1"/>
  <c r="F39" s="1"/>
  <c r="H39" s="1"/>
  <c r="H33" i="2"/>
  <c r="G52"/>
  <c r="I52" s="1"/>
  <c r="E58" i="1" s="1"/>
  <c r="F58" s="1"/>
  <c r="H58" s="1"/>
  <c r="H52" i="2"/>
  <c r="G53"/>
  <c r="I53" s="1"/>
  <c r="E59" i="1" s="1"/>
  <c r="F59" s="1"/>
  <c r="H59" s="1"/>
  <c r="H53" i="2"/>
  <c r="F62" i="1"/>
  <c r="H62" s="1"/>
  <c r="H22" i="3"/>
  <c r="G36" i="2"/>
  <c r="I36" s="1"/>
  <c r="E42" i="1" s="1"/>
  <c r="F42" s="1"/>
  <c r="H42" s="1"/>
  <c r="H36" i="2"/>
  <c r="H28"/>
  <c r="G28"/>
  <c r="I28" s="1"/>
  <c r="E34" i="1" s="1"/>
  <c r="F34" s="1"/>
  <c r="H34" s="1"/>
  <c r="G38" i="2"/>
  <c r="I38" s="1"/>
  <c r="E44" i="1" s="1"/>
  <c r="F44" s="1"/>
  <c r="H44" s="1"/>
  <c r="H38" i="2"/>
  <c r="G65"/>
  <c r="I65" s="1"/>
  <c r="E71" i="1" s="1"/>
  <c r="F71" s="1"/>
  <c r="H71" s="1"/>
  <c r="H65" i="2"/>
  <c r="G48"/>
  <c r="I48" s="1"/>
  <c r="E54" i="1" s="1"/>
  <c r="F54" s="1"/>
  <c r="H54" s="1"/>
  <c r="H48" i="2"/>
  <c r="G43"/>
  <c r="I43" s="1"/>
  <c r="E49" i="1" s="1"/>
  <c r="F49" s="1"/>
  <c r="H49" s="1"/>
  <c r="H43" i="2"/>
  <c r="H41"/>
  <c r="G41"/>
  <c r="I41" s="1"/>
  <c r="E47" i="1" s="1"/>
  <c r="F47" s="1"/>
  <c r="H47" s="1"/>
  <c r="G51" i="2"/>
  <c r="I51" s="1"/>
  <c r="E57" i="1" s="1"/>
  <c r="F57" s="1"/>
  <c r="H57" s="1"/>
  <c r="H51" i="2"/>
  <c r="E23" i="3" l="1"/>
  <c r="C23"/>
  <c r="H23"/>
  <c r="I228" i="5"/>
  <c r="H228"/>
  <c r="J228" s="1"/>
  <c r="B24" i="3"/>
  <c r="C226" i="5"/>
  <c r="G227"/>
  <c r="D22" i="3"/>
  <c r="E24" l="1"/>
  <c r="C24"/>
  <c r="H24"/>
  <c r="G226" i="5"/>
  <c r="C225"/>
  <c r="H227"/>
  <c r="J227" s="1"/>
  <c r="I227"/>
  <c r="B25" i="3"/>
  <c r="D23"/>
  <c r="F22"/>
  <c r="E25" l="1"/>
  <c r="C25"/>
  <c r="H25"/>
  <c r="H226" i="5"/>
  <c r="J226" s="1"/>
  <c r="I226"/>
  <c r="C224"/>
  <c r="G225"/>
  <c r="B26" i="3"/>
  <c r="F23"/>
  <c r="D24"/>
  <c r="F24" s="1"/>
  <c r="E26" l="1"/>
  <c r="C26"/>
  <c r="C223" i="5"/>
  <c r="G224"/>
  <c r="I225"/>
  <c r="H225"/>
  <c r="J225" s="1"/>
  <c r="H26" i="3"/>
  <c r="B27"/>
  <c r="C27" s="1"/>
  <c r="D25"/>
  <c r="E27" l="1"/>
  <c r="H27"/>
  <c r="C222" i="5"/>
  <c r="G223"/>
  <c r="I224"/>
  <c r="H224"/>
  <c r="J224" s="1"/>
  <c r="B28" i="3"/>
  <c r="C28" s="1"/>
  <c r="D26"/>
  <c r="F25"/>
  <c r="E28" l="1"/>
  <c r="H28"/>
  <c r="H223" i="5"/>
  <c r="J223" s="1"/>
  <c r="I223"/>
  <c r="G222"/>
  <c r="C221"/>
  <c r="B29" i="3"/>
  <c r="C29" s="1"/>
  <c r="F26"/>
  <c r="D27"/>
  <c r="F27" s="1"/>
  <c r="E29" l="1"/>
  <c r="H29"/>
  <c r="H222" i="5"/>
  <c r="J222" s="1"/>
  <c r="I222"/>
  <c r="C220"/>
  <c r="G221"/>
  <c r="B30" i="3"/>
  <c r="C30" s="1"/>
  <c r="D28"/>
  <c r="F28" s="1"/>
  <c r="E30" l="1"/>
  <c r="H30"/>
  <c r="C219" i="5"/>
  <c r="G220"/>
  <c r="H221"/>
  <c r="J221" s="1"/>
  <c r="I221"/>
  <c r="B31" i="3"/>
  <c r="C31" s="1"/>
  <c r="D29"/>
  <c r="E31" l="1"/>
  <c r="H31"/>
  <c r="C218" i="5"/>
  <c r="G219"/>
  <c r="I220"/>
  <c r="H220"/>
  <c r="J220" s="1"/>
  <c r="B32" i="3"/>
  <c r="C32" s="1"/>
  <c r="D30"/>
  <c r="F30" s="1"/>
  <c r="F29"/>
  <c r="D32" l="1"/>
  <c r="H32"/>
  <c r="G218" i="5"/>
  <c r="C217"/>
  <c r="H219"/>
  <c r="J219" s="1"/>
  <c r="I219"/>
  <c r="B33" i="3"/>
  <c r="C33" s="1"/>
  <c r="D31"/>
  <c r="F31" s="1"/>
  <c r="E32" l="1"/>
  <c r="F32" s="1"/>
  <c r="E33"/>
  <c r="G217" i="5"/>
  <c r="C216"/>
  <c r="H218"/>
  <c r="J218" s="1"/>
  <c r="I218"/>
  <c r="B34" i="3"/>
  <c r="C34" s="1"/>
  <c r="H33"/>
  <c r="E34" l="1"/>
  <c r="H34"/>
  <c r="G216" i="5"/>
  <c r="C215"/>
  <c r="B35" i="3"/>
  <c r="C35" s="1"/>
  <c r="I217" i="5"/>
  <c r="H217"/>
  <c r="J217" s="1"/>
  <c r="D33" i="3"/>
  <c r="F33" s="1"/>
  <c r="E35" l="1"/>
  <c r="I216" i="5"/>
  <c r="H216"/>
  <c r="J216" s="1"/>
  <c r="C214"/>
  <c r="G215"/>
  <c r="B36" i="3"/>
  <c r="C36" s="1"/>
  <c r="H35"/>
  <c r="D34"/>
  <c r="E36" l="1"/>
  <c r="C213" i="5"/>
  <c r="G214"/>
  <c r="H215"/>
  <c r="J215" s="1"/>
  <c r="I215"/>
  <c r="H36" i="3"/>
  <c r="B37"/>
  <c r="C37" s="1"/>
  <c r="F34"/>
  <c r="D35"/>
  <c r="E37" l="1"/>
  <c r="H214" i="5"/>
  <c r="J214" s="1"/>
  <c r="I214"/>
  <c r="C212"/>
  <c r="G213"/>
  <c r="B38" i="3"/>
  <c r="C38" s="1"/>
  <c r="H37"/>
  <c r="D36"/>
  <c r="F36" s="1"/>
  <c r="F35"/>
  <c r="E38" l="1"/>
  <c r="B39"/>
  <c r="C39" s="1"/>
  <c r="C211" i="5"/>
  <c r="G212"/>
  <c r="H213"/>
  <c r="J213" s="1"/>
  <c r="I213"/>
  <c r="H38" i="3"/>
  <c r="D37"/>
  <c r="F37" s="1"/>
  <c r="E39" l="1"/>
  <c r="B40"/>
  <c r="C40" s="1"/>
  <c r="G211" i="5"/>
  <c r="C210"/>
  <c r="H212"/>
  <c r="J212" s="1"/>
  <c r="I212"/>
  <c r="H39" i="3"/>
  <c r="D38"/>
  <c r="E40" l="1"/>
  <c r="H40"/>
  <c r="B41"/>
  <c r="C41" s="1"/>
  <c r="I211" i="5"/>
  <c r="H211"/>
  <c r="J211" s="1"/>
  <c r="C209"/>
  <c r="G210"/>
  <c r="F38" i="3"/>
  <c r="D39"/>
  <c r="F39" s="1"/>
  <c r="E41" l="1"/>
  <c r="G209" i="5"/>
  <c r="C208"/>
  <c r="H210"/>
  <c r="J210" s="1"/>
  <c r="I210"/>
  <c r="B42" i="3"/>
  <c r="C42" s="1"/>
  <c r="H41"/>
  <c r="D40"/>
  <c r="F40" s="1"/>
  <c r="E42" l="1"/>
  <c r="H209" i="5"/>
  <c r="J209" s="1"/>
  <c r="I209"/>
  <c r="G208"/>
  <c r="C207"/>
  <c r="B43" i="3"/>
  <c r="C43" s="1"/>
  <c r="H42"/>
  <c r="D41"/>
  <c r="F41" s="1"/>
  <c r="E43" l="1"/>
  <c r="H43"/>
  <c r="I208" i="5"/>
  <c r="H208"/>
  <c r="J208" s="1"/>
  <c r="C206"/>
  <c r="G207"/>
  <c r="B44" i="3"/>
  <c r="C44" s="1"/>
  <c r="D42"/>
  <c r="F42" s="1"/>
  <c r="E44" l="1"/>
  <c r="H44"/>
  <c r="C205" i="5"/>
  <c r="G206"/>
  <c r="I207"/>
  <c r="H207"/>
  <c r="J207" s="1"/>
  <c r="B45" i="3"/>
  <c r="C45" s="1"/>
  <c r="D43"/>
  <c r="F43" s="1"/>
  <c r="E45" l="1"/>
  <c r="H45"/>
  <c r="H206" i="5"/>
  <c r="J206" s="1"/>
  <c r="I206"/>
  <c r="C204"/>
  <c r="G205"/>
  <c r="B46" i="3"/>
  <c r="C46" s="1"/>
  <c r="D44"/>
  <c r="F44" s="1"/>
  <c r="E46" l="1"/>
  <c r="H46"/>
  <c r="C203" i="5"/>
  <c r="G204"/>
  <c r="I205"/>
  <c r="H205"/>
  <c r="J205" s="1"/>
  <c r="B47" i="3"/>
  <c r="C47" s="1"/>
  <c r="D45"/>
  <c r="E47" l="1"/>
  <c r="H47"/>
  <c r="C202" i="5"/>
  <c r="G203"/>
  <c r="H204"/>
  <c r="J204" s="1"/>
  <c r="I204"/>
  <c r="B48" i="3"/>
  <c r="C48" s="1"/>
  <c r="F45"/>
  <c r="D46"/>
  <c r="E48" l="1"/>
  <c r="H48"/>
  <c r="G202" i="5"/>
  <c r="C201"/>
  <c r="H203"/>
  <c r="J203" s="1"/>
  <c r="I203"/>
  <c r="B49" i="3"/>
  <c r="C49" s="1"/>
  <c r="F46"/>
  <c r="D47"/>
  <c r="F47" s="1"/>
  <c r="E49" l="1"/>
  <c r="H202" i="5"/>
  <c r="J202" s="1"/>
  <c r="I202"/>
  <c r="C200"/>
  <c r="G201"/>
  <c r="B50" i="3"/>
  <c r="C50" s="1"/>
  <c r="H49"/>
  <c r="D48"/>
  <c r="E50" l="1"/>
  <c r="H50"/>
  <c r="G200" i="5"/>
  <c r="C199"/>
  <c r="I201"/>
  <c r="H201"/>
  <c r="J201" s="1"/>
  <c r="B51" i="3"/>
  <c r="C51" s="1"/>
  <c r="F48"/>
  <c r="D49"/>
  <c r="F49" s="1"/>
  <c r="E51" l="1"/>
  <c r="H51"/>
  <c r="C198" i="5"/>
  <c r="G199"/>
  <c r="I200"/>
  <c r="H200"/>
  <c r="J200" s="1"/>
  <c r="B52" i="3"/>
  <c r="C52" s="1"/>
  <c r="D50"/>
  <c r="E52" l="1"/>
  <c r="H52"/>
  <c r="C197" i="5"/>
  <c r="G198"/>
  <c r="H199"/>
  <c r="J199" s="1"/>
  <c r="I199"/>
  <c r="B53" i="3"/>
  <c r="C53" s="1"/>
  <c r="F50"/>
  <c r="D51"/>
  <c r="F51" s="1"/>
  <c r="E53" l="1"/>
  <c r="H53"/>
  <c r="C196" i="5"/>
  <c r="G197"/>
  <c r="H198"/>
  <c r="J198" s="1"/>
  <c r="I198"/>
  <c r="B54" i="3"/>
  <c r="C54" s="1"/>
  <c r="D52"/>
  <c r="F52" s="1"/>
  <c r="E54" l="1"/>
  <c r="H54"/>
  <c r="G196" i="5"/>
  <c r="C195"/>
  <c r="I197"/>
  <c r="H197"/>
  <c r="J197" s="1"/>
  <c r="B55" i="3"/>
  <c r="C55" s="1"/>
  <c r="D53"/>
  <c r="E55" l="1"/>
  <c r="H55"/>
  <c r="C194" i="5"/>
  <c r="G195"/>
  <c r="H196"/>
  <c r="J196" s="1"/>
  <c r="I196"/>
  <c r="B56" i="3"/>
  <c r="C56" s="1"/>
  <c r="D54"/>
  <c r="F54" s="1"/>
  <c r="F53"/>
  <c r="E56" l="1"/>
  <c r="H56"/>
  <c r="I195" i="5"/>
  <c r="H195"/>
  <c r="J195" s="1"/>
  <c r="G194"/>
  <c r="C193"/>
  <c r="B57" i="3"/>
  <c r="C57" s="1"/>
  <c r="D55"/>
  <c r="E57" l="1"/>
  <c r="H57"/>
  <c r="H194" i="5"/>
  <c r="J194" s="1"/>
  <c r="I194"/>
  <c r="G193"/>
  <c r="C192"/>
  <c r="B58" i="3"/>
  <c r="C58" s="1"/>
  <c r="F55"/>
  <c r="D56"/>
  <c r="F56" s="1"/>
  <c r="E58" l="1"/>
  <c r="H58"/>
  <c r="I193" i="5"/>
  <c r="H193"/>
  <c r="J193" s="1"/>
  <c r="G192"/>
  <c r="C191"/>
  <c r="B59" i="3"/>
  <c r="C59" s="1"/>
  <c r="D57"/>
  <c r="F57" s="1"/>
  <c r="E59" l="1"/>
  <c r="H59"/>
  <c r="I192" i="5"/>
  <c r="H192"/>
  <c r="J192" s="1"/>
  <c r="C190"/>
  <c r="G191"/>
  <c r="B60" i="3"/>
  <c r="C60" s="1"/>
  <c r="D58"/>
  <c r="F58" s="1"/>
  <c r="E60" l="1"/>
  <c r="H60"/>
  <c r="G190" i="5"/>
  <c r="C189"/>
  <c r="H191"/>
  <c r="J191" s="1"/>
  <c r="I191"/>
  <c r="B61" i="3"/>
  <c r="C61" s="1"/>
  <c r="D59"/>
  <c r="F59" s="1"/>
  <c r="E61" l="1"/>
  <c r="H61"/>
  <c r="C188" i="5"/>
  <c r="G189"/>
  <c r="I190"/>
  <c r="H190"/>
  <c r="J190" s="1"/>
  <c r="B62" i="3"/>
  <c r="C62" s="1"/>
  <c r="D60"/>
  <c r="E62" l="1"/>
  <c r="C187" i="5"/>
  <c r="G188"/>
  <c r="H189"/>
  <c r="J189" s="1"/>
  <c r="I189"/>
  <c r="H62" i="3"/>
  <c r="B63"/>
  <c r="C63" s="1"/>
  <c r="D61"/>
  <c r="F60"/>
  <c r="E63" l="1"/>
  <c r="C186" i="5"/>
  <c r="G187"/>
  <c r="H188"/>
  <c r="J188" s="1"/>
  <c r="I188"/>
  <c r="B64" i="3"/>
  <c r="C64" s="1"/>
  <c r="H63"/>
  <c r="D62"/>
  <c r="F61"/>
  <c r="E64" l="1"/>
  <c r="H187" i="5"/>
  <c r="J187" s="1"/>
  <c r="I187"/>
  <c r="G186"/>
  <c r="C185"/>
  <c r="B65" i="3"/>
  <c r="C65" s="1"/>
  <c r="H64"/>
  <c r="F62"/>
  <c r="D63"/>
  <c r="F63" s="1"/>
  <c r="E65" l="1"/>
  <c r="D64"/>
  <c r="F64" s="1"/>
  <c r="H186" i="5"/>
  <c r="J186" s="1"/>
  <c r="I186"/>
  <c r="G185"/>
  <c r="C184"/>
  <c r="B66" i="3"/>
  <c r="C66" s="1"/>
  <c r="H65"/>
  <c r="E66" l="1"/>
  <c r="H66"/>
  <c r="I185" i="5"/>
  <c r="H185"/>
  <c r="J185" s="1"/>
  <c r="B67" i="3"/>
  <c r="C67" s="1"/>
  <c r="C183" i="5"/>
  <c r="G184"/>
  <c r="D65" i="3"/>
  <c r="F65" s="1"/>
  <c r="E67" l="1"/>
  <c r="I184" i="5"/>
  <c r="H184"/>
  <c r="J184" s="1"/>
  <c r="B68" i="3"/>
  <c r="C68" s="1"/>
  <c r="H67"/>
  <c r="C182" i="5"/>
  <c r="G183"/>
  <c r="D66" i="3"/>
  <c r="D68" l="1"/>
  <c r="H68"/>
  <c r="I183" i="5"/>
  <c r="H183"/>
  <c r="J183" s="1"/>
  <c r="B69" i="3"/>
  <c r="C69" s="1"/>
  <c r="G182" i="5"/>
  <c r="C181"/>
  <c r="F66" i="3"/>
  <c r="D67"/>
  <c r="F67" s="1"/>
  <c r="E68" l="1"/>
  <c r="F68" s="1"/>
  <c r="E69"/>
  <c r="B70"/>
  <c r="C70" s="1"/>
  <c r="H69"/>
  <c r="I182" i="5"/>
  <c r="H182"/>
  <c r="J182" s="1"/>
  <c r="C180"/>
  <c r="G181"/>
  <c r="E70" i="3" l="1"/>
  <c r="H181" i="5"/>
  <c r="J181" s="1"/>
  <c r="I181"/>
  <c r="B71" i="3"/>
  <c r="C71" s="1"/>
  <c r="H70"/>
  <c r="G180" i="5"/>
  <c r="C179"/>
  <c r="D69" i="3"/>
  <c r="E71" l="1"/>
  <c r="C178" i="5"/>
  <c r="G179"/>
  <c r="B72" i="3"/>
  <c r="C72" s="1"/>
  <c r="D70"/>
  <c r="F70" s="1"/>
  <c r="I180" i="5"/>
  <c r="H180"/>
  <c r="J180" s="1"/>
  <c r="H71" i="3"/>
  <c r="F69"/>
  <c r="D72" l="1"/>
  <c r="C177" i="5"/>
  <c r="G178"/>
  <c r="H179"/>
  <c r="J179" s="1"/>
  <c r="I179"/>
  <c r="B73" i="3"/>
  <c r="C73" s="1"/>
  <c r="H72"/>
  <c r="D71"/>
  <c r="F71" s="1"/>
  <c r="E72" l="1"/>
  <c r="F72" s="1"/>
  <c r="E73"/>
  <c r="H73"/>
  <c r="H178" i="5"/>
  <c r="J178" s="1"/>
  <c r="I178"/>
  <c r="B74" i="3"/>
  <c r="C74" s="1"/>
  <c r="G177" i="5"/>
  <c r="C176"/>
  <c r="D74" i="3" l="1"/>
  <c r="H74"/>
  <c r="B75"/>
  <c r="C75" s="1"/>
  <c r="I177" i="5"/>
  <c r="H177"/>
  <c r="J177" s="1"/>
  <c r="G176"/>
  <c r="C175"/>
  <c r="D73" i="3"/>
  <c r="F73" s="1"/>
  <c r="E74" l="1"/>
  <c r="F74" s="1"/>
  <c r="E75"/>
  <c r="H176" i="5"/>
  <c r="J176" s="1"/>
  <c r="I176"/>
  <c r="B76" i="3"/>
  <c r="C76" s="1"/>
  <c r="G175" i="5"/>
  <c r="C174"/>
  <c r="H75" i="3"/>
  <c r="E76" l="1"/>
  <c r="B77"/>
  <c r="H175" i="5"/>
  <c r="J175" s="1"/>
  <c r="I175"/>
  <c r="H76" i="3"/>
  <c r="G174" i="5"/>
  <c r="C173"/>
  <c r="D75" i="3"/>
  <c r="F75" s="1"/>
  <c r="E77" l="1"/>
  <c r="C77"/>
  <c r="D77"/>
  <c r="C172" i="5"/>
  <c r="G173"/>
  <c r="B78" i="3"/>
  <c r="I174" i="5"/>
  <c r="H174"/>
  <c r="J174" s="1"/>
  <c r="H77" i="3"/>
  <c r="D76"/>
  <c r="F76" s="1"/>
  <c r="E78" l="1"/>
  <c r="C78"/>
  <c r="D78"/>
  <c r="B79"/>
  <c r="F77"/>
  <c r="G172" i="5"/>
  <c r="C171"/>
  <c r="H173"/>
  <c r="J173" s="1"/>
  <c r="I173"/>
  <c r="H78" i="3"/>
  <c r="E79" l="1"/>
  <c r="C79"/>
  <c r="D79"/>
  <c r="B80"/>
  <c r="H79"/>
  <c r="F78"/>
  <c r="C170" i="5"/>
  <c r="G171"/>
  <c r="H172"/>
  <c r="J172" s="1"/>
  <c r="I172"/>
  <c r="E80" i="3" l="1"/>
  <c r="C80"/>
  <c r="F79"/>
  <c r="H80"/>
  <c r="D80"/>
  <c r="B81"/>
  <c r="G170" i="5"/>
  <c r="C169"/>
  <c r="H171"/>
  <c r="J171" s="1"/>
  <c r="I171"/>
  <c r="E81" i="3" l="1"/>
  <c r="C81"/>
  <c r="F80"/>
  <c r="H81"/>
  <c r="D81"/>
  <c r="B82"/>
  <c r="H170" i="5"/>
  <c r="J170" s="1"/>
  <c r="I170"/>
  <c r="G169"/>
  <c r="C168"/>
  <c r="E82" i="3" l="1"/>
  <c r="C82"/>
  <c r="D82"/>
  <c r="F81"/>
  <c r="B83"/>
  <c r="H82"/>
  <c r="H169" i="5"/>
  <c r="J169" s="1"/>
  <c r="I169"/>
  <c r="G168"/>
  <c r="C167"/>
  <c r="E83" i="3" l="1"/>
  <c r="C83"/>
  <c r="F82"/>
  <c r="D83"/>
  <c r="B84"/>
  <c r="H83"/>
  <c r="I168" i="5"/>
  <c r="H168"/>
  <c r="J168" s="1"/>
  <c r="C166"/>
  <c r="G167"/>
  <c r="E84" i="3" l="1"/>
  <c r="C84"/>
  <c r="D84"/>
  <c r="F83"/>
  <c r="B85"/>
  <c r="H84"/>
  <c r="C165" i="5"/>
  <c r="G166"/>
  <c r="H167"/>
  <c r="J167" s="1"/>
  <c r="I167"/>
  <c r="E85" i="3" l="1"/>
  <c r="C85"/>
  <c r="D85"/>
  <c r="F84"/>
  <c r="B86"/>
  <c r="H85"/>
  <c r="C164" i="5"/>
  <c r="G165"/>
  <c r="I166"/>
  <c r="H166"/>
  <c r="J166" s="1"/>
  <c r="E86" i="3" l="1"/>
  <c r="C86"/>
  <c r="F85"/>
  <c r="I22" s="1"/>
  <c r="D86"/>
  <c r="B87"/>
  <c r="H86"/>
  <c r="H165" i="5"/>
  <c r="J165" s="1"/>
  <c r="I165"/>
  <c r="C163"/>
  <c r="G164"/>
  <c r="E87" i="3" l="1"/>
  <c r="C87"/>
  <c r="F86"/>
  <c r="H87"/>
  <c r="D87"/>
  <c r="B88"/>
  <c r="C162" i="5"/>
  <c r="G163"/>
  <c r="H164"/>
  <c r="J164" s="1"/>
  <c r="I164"/>
  <c r="F87" i="3" l="1"/>
  <c r="E88"/>
  <c r="C88"/>
  <c r="H88"/>
  <c r="D88"/>
  <c r="B89"/>
  <c r="G162" i="5"/>
  <c r="C161"/>
  <c r="I163"/>
  <c r="H163"/>
  <c r="J163" s="1"/>
  <c r="E89" i="3" l="1"/>
  <c r="C89"/>
  <c r="F88"/>
  <c r="D89"/>
  <c r="B90"/>
  <c r="H89"/>
  <c r="C160" i="5"/>
  <c r="G161"/>
  <c r="H162"/>
  <c r="J162" s="1"/>
  <c r="I162"/>
  <c r="E90" i="3" l="1"/>
  <c r="C90"/>
  <c r="F89"/>
  <c r="D90"/>
  <c r="B91"/>
  <c r="H90"/>
  <c r="C159" i="5"/>
  <c r="G160"/>
  <c r="I161"/>
  <c r="H161"/>
  <c r="J161" s="1"/>
  <c r="E91" i="3" l="1"/>
  <c r="C91"/>
  <c r="D91"/>
  <c r="F90"/>
  <c r="B92"/>
  <c r="H91"/>
  <c r="G159" i="5"/>
  <c r="C158"/>
  <c r="H160"/>
  <c r="J160" s="1"/>
  <c r="I160"/>
  <c r="E92" i="3" l="1"/>
  <c r="C92"/>
  <c r="F91"/>
  <c r="D92"/>
  <c r="B93"/>
  <c r="H92"/>
  <c r="G158" i="5"/>
  <c r="C157"/>
  <c r="H159"/>
  <c r="J159" s="1"/>
  <c r="I159"/>
  <c r="E93" i="3" l="1"/>
  <c r="C93"/>
  <c r="D93"/>
  <c r="F92"/>
  <c r="B94"/>
  <c r="H93"/>
  <c r="H158" i="5"/>
  <c r="J158" s="1"/>
  <c r="I158"/>
  <c r="C156"/>
  <c r="G157"/>
  <c r="E94" i="3" l="1"/>
  <c r="C94"/>
  <c r="F93"/>
  <c r="D94"/>
  <c r="B95"/>
  <c r="H94"/>
  <c r="C155" i="5"/>
  <c r="G156"/>
  <c r="I157"/>
  <c r="H157"/>
  <c r="J157" s="1"/>
  <c r="E95" i="3" l="1"/>
  <c r="C95"/>
  <c r="F94"/>
  <c r="D95"/>
  <c r="H95"/>
  <c r="B96"/>
  <c r="C154" i="5"/>
  <c r="G155"/>
  <c r="H156"/>
  <c r="J156" s="1"/>
  <c r="I156"/>
  <c r="E96" i="3" l="1"/>
  <c r="C96"/>
  <c r="H96"/>
  <c r="D96"/>
  <c r="F95"/>
  <c r="B97"/>
  <c r="G154" i="5"/>
  <c r="C153"/>
  <c r="I155"/>
  <c r="H155"/>
  <c r="J155" s="1"/>
  <c r="E97" i="3" l="1"/>
  <c r="C97"/>
  <c r="F96"/>
  <c r="D97"/>
  <c r="H97"/>
  <c r="B98"/>
  <c r="G153" i="5"/>
  <c r="C152"/>
  <c r="H154"/>
  <c r="J154" s="1"/>
  <c r="I154"/>
  <c r="E98" i="3" l="1"/>
  <c r="C98"/>
  <c r="F97"/>
  <c r="H98"/>
  <c r="D98"/>
  <c r="B99"/>
  <c r="G152" i="5"/>
  <c r="C151"/>
  <c r="H153"/>
  <c r="J153" s="1"/>
  <c r="I153"/>
  <c r="F98" i="3" l="1"/>
  <c r="E99"/>
  <c r="C99"/>
  <c r="H99"/>
  <c r="D99"/>
  <c r="B100"/>
  <c r="H152" i="5"/>
  <c r="J152" s="1"/>
  <c r="I152"/>
  <c r="C150"/>
  <c r="G151"/>
  <c r="F99" i="3" l="1"/>
  <c r="E100"/>
  <c r="C100"/>
  <c r="D100"/>
  <c r="B101"/>
  <c r="H100"/>
  <c r="G150" i="5"/>
  <c r="C149"/>
  <c r="I151"/>
  <c r="H151"/>
  <c r="J151" s="1"/>
  <c r="E101" i="3" l="1"/>
  <c r="C101"/>
  <c r="D101"/>
  <c r="F100"/>
  <c r="B102"/>
  <c r="H101"/>
  <c r="I150" i="5"/>
  <c r="H150"/>
  <c r="J150" s="1"/>
  <c r="C148"/>
  <c r="G149"/>
  <c r="F101" i="3" l="1"/>
  <c r="E102"/>
  <c r="C102"/>
  <c r="D102"/>
  <c r="B103"/>
  <c r="H102"/>
  <c r="G148" i="5"/>
  <c r="C147"/>
  <c r="H149"/>
  <c r="J149" s="1"/>
  <c r="I149"/>
  <c r="E103" i="3" l="1"/>
  <c r="C103"/>
  <c r="D103"/>
  <c r="F102"/>
  <c r="B104"/>
  <c r="H103"/>
  <c r="C146" i="5"/>
  <c r="G147"/>
  <c r="I148"/>
  <c r="H148"/>
  <c r="J148" s="1"/>
  <c r="E104" i="3" l="1"/>
  <c r="C104"/>
  <c r="F103"/>
  <c r="H104"/>
  <c r="D104"/>
  <c r="B105"/>
  <c r="C145" i="5"/>
  <c r="G146"/>
  <c r="I147"/>
  <c r="H147"/>
  <c r="J147" s="1"/>
  <c r="E105" i="3" l="1"/>
  <c r="C105"/>
  <c r="H105"/>
  <c r="D105"/>
  <c r="F104"/>
  <c r="B106"/>
  <c r="G145" i="5"/>
  <c r="C144"/>
  <c r="H146"/>
  <c r="J146" s="1"/>
  <c r="I146"/>
  <c r="E106" i="3" l="1"/>
  <c r="C106"/>
  <c r="F105"/>
  <c r="D106"/>
  <c r="B107"/>
  <c r="H106"/>
  <c r="G144" i="5"/>
  <c r="C143"/>
  <c r="H145"/>
  <c r="J145" s="1"/>
  <c r="I145"/>
  <c r="E107" i="3" l="1"/>
  <c r="C107"/>
  <c r="D107"/>
  <c r="F106"/>
  <c r="B108"/>
  <c r="H107"/>
  <c r="H144" i="5"/>
  <c r="J144" s="1"/>
  <c r="I144"/>
  <c r="G143"/>
  <c r="C142"/>
  <c r="E108" i="3" l="1"/>
  <c r="C108"/>
  <c r="F107"/>
  <c r="D108"/>
  <c r="B109"/>
  <c r="H108"/>
  <c r="I143" i="5"/>
  <c r="H143"/>
  <c r="J143" s="1"/>
  <c r="C141"/>
  <c r="G142"/>
  <c r="E109" i="3" l="1"/>
  <c r="C109"/>
  <c r="D109"/>
  <c r="F108"/>
  <c r="B110"/>
  <c r="H109"/>
  <c r="G141" i="5"/>
  <c r="C140"/>
  <c r="H142"/>
  <c r="J142" s="1"/>
  <c r="I142"/>
  <c r="E110" i="3" l="1"/>
  <c r="C110"/>
  <c r="F109"/>
  <c r="H110"/>
  <c r="D110"/>
  <c r="B111"/>
  <c r="G140" i="5"/>
  <c r="C139"/>
  <c r="H141"/>
  <c r="J141" s="1"/>
  <c r="I141"/>
  <c r="E111" i="3" l="1"/>
  <c r="C111"/>
  <c r="H111"/>
  <c r="D111"/>
  <c r="F110"/>
  <c r="B112"/>
  <c r="I140" i="5"/>
  <c r="H140"/>
  <c r="J140" s="1"/>
  <c r="G139"/>
  <c r="C138"/>
  <c r="E112" i="3" l="1"/>
  <c r="C112"/>
  <c r="F111"/>
  <c r="D112"/>
  <c r="B113"/>
  <c r="H112"/>
  <c r="I139" i="5"/>
  <c r="H139"/>
  <c r="J139" s="1"/>
  <c r="C137"/>
  <c r="G138"/>
  <c r="E113" i="3" l="1"/>
  <c r="C113"/>
  <c r="F112"/>
  <c r="D113"/>
  <c r="B114"/>
  <c r="H113"/>
  <c r="G137" i="5"/>
  <c r="C136"/>
  <c r="H138"/>
  <c r="J138" s="1"/>
  <c r="I138"/>
  <c r="E114" i="3" l="1"/>
  <c r="C114"/>
  <c r="D114"/>
  <c r="F113"/>
  <c r="B115"/>
  <c r="H114"/>
  <c r="G136" i="5"/>
  <c r="C135"/>
  <c r="H137"/>
  <c r="J137" s="1"/>
  <c r="I137"/>
  <c r="E115" i="3" l="1"/>
  <c r="C115"/>
  <c r="F114"/>
  <c r="D115"/>
  <c r="B116"/>
  <c r="H115"/>
  <c r="H136" i="5"/>
  <c r="J136" s="1"/>
  <c r="I136"/>
  <c r="G135"/>
  <c r="C134"/>
  <c r="E116" i="3" l="1"/>
  <c r="C116"/>
  <c r="D116"/>
  <c r="F115"/>
  <c r="B117"/>
  <c r="H116"/>
  <c r="I135" i="5"/>
  <c r="H135"/>
  <c r="J135" s="1"/>
  <c r="G134"/>
  <c r="C133"/>
  <c r="E117" i="3" l="1"/>
  <c r="C117"/>
  <c r="F116"/>
  <c r="D117"/>
  <c r="B118"/>
  <c r="H117"/>
  <c r="G133" i="5"/>
  <c r="C132"/>
  <c r="H134"/>
  <c r="J134" s="1"/>
  <c r="I134"/>
  <c r="E118" i="3" l="1"/>
  <c r="C118"/>
  <c r="D118"/>
  <c r="F117"/>
  <c r="B119"/>
  <c r="H118"/>
  <c r="H133" i="5"/>
  <c r="J133" s="1"/>
  <c r="I133"/>
  <c r="G132"/>
  <c r="C131"/>
  <c r="E119" i="3" l="1"/>
  <c r="C119"/>
  <c r="D119"/>
  <c r="F118"/>
  <c r="B120"/>
  <c r="H119"/>
  <c r="I132" i="5"/>
  <c r="H132"/>
  <c r="J132" s="1"/>
  <c r="C130"/>
  <c r="G131"/>
  <c r="E120" i="3" l="1"/>
  <c r="C120"/>
  <c r="F119"/>
  <c r="H120"/>
  <c r="D120"/>
  <c r="B121"/>
  <c r="C129" i="5"/>
  <c r="G130"/>
  <c r="H131"/>
  <c r="J131" s="1"/>
  <c r="I131"/>
  <c r="F120" i="3" l="1"/>
  <c r="E121"/>
  <c r="C121"/>
  <c r="D121"/>
  <c r="B122"/>
  <c r="H121"/>
  <c r="C128" i="5"/>
  <c r="G129"/>
  <c r="I130"/>
  <c r="H130"/>
  <c r="J130" s="1"/>
  <c r="E122" i="3" l="1"/>
  <c r="C122"/>
  <c r="F121"/>
  <c r="D122"/>
  <c r="B123"/>
  <c r="H122"/>
  <c r="C127" i="5"/>
  <c r="G128"/>
  <c r="I129"/>
  <c r="H129"/>
  <c r="J129" s="1"/>
  <c r="E123" i="3" l="1"/>
  <c r="C123"/>
  <c r="H123"/>
  <c r="D123"/>
  <c r="F122"/>
  <c r="B124"/>
  <c r="G127" i="5"/>
  <c r="C126"/>
  <c r="H128"/>
  <c r="J128" s="1"/>
  <c r="I128"/>
  <c r="E124" i="3" l="1"/>
  <c r="C124"/>
  <c r="F123"/>
  <c r="D124"/>
  <c r="B125"/>
  <c r="H124"/>
  <c r="I127" i="5"/>
  <c r="H127"/>
  <c r="J127" s="1"/>
  <c r="C125"/>
  <c r="G126"/>
  <c r="E125" i="3" l="1"/>
  <c r="C125"/>
  <c r="F124"/>
  <c r="D125"/>
  <c r="B126"/>
  <c r="H125"/>
  <c r="G125" i="5"/>
  <c r="C124"/>
  <c r="I126"/>
  <c r="H126"/>
  <c r="J126" s="1"/>
  <c r="E126" i="3" l="1"/>
  <c r="C126"/>
  <c r="H126"/>
  <c r="D126"/>
  <c r="F125"/>
  <c r="B127"/>
  <c r="G124" i="5"/>
  <c r="C123"/>
  <c r="H125"/>
  <c r="J125" s="1"/>
  <c r="I125"/>
  <c r="E127" i="3" l="1"/>
  <c r="C127"/>
  <c r="H127"/>
  <c r="D127"/>
  <c r="F126"/>
  <c r="B128"/>
  <c r="H124" i="5"/>
  <c r="J124" s="1"/>
  <c r="I124"/>
  <c r="G123"/>
  <c r="C122"/>
  <c r="E128" i="3" l="1"/>
  <c r="C128"/>
  <c r="F127"/>
  <c r="D128"/>
  <c r="B129"/>
  <c r="H128"/>
  <c r="G122" i="5"/>
  <c r="C121"/>
  <c r="I123"/>
  <c r="H123"/>
  <c r="J123" s="1"/>
  <c r="E129" i="3" l="1"/>
  <c r="C129"/>
  <c r="H129"/>
  <c r="D129"/>
  <c r="F128"/>
  <c r="B130"/>
  <c r="G121" i="5"/>
  <c r="C120"/>
  <c r="H122"/>
  <c r="J122" s="1"/>
  <c r="I122"/>
  <c r="E130" i="3" l="1"/>
  <c r="C130"/>
  <c r="F129"/>
  <c r="D130"/>
  <c r="B131"/>
  <c r="H130"/>
  <c r="I121" i="5"/>
  <c r="H121"/>
  <c r="J121" s="1"/>
  <c r="C119"/>
  <c r="G120"/>
  <c r="E131" i="3" l="1"/>
  <c r="C131"/>
  <c r="F130"/>
  <c r="D131"/>
  <c r="B132"/>
  <c r="H131"/>
  <c r="G119" i="5"/>
  <c r="C118"/>
  <c r="H120"/>
  <c r="J120" s="1"/>
  <c r="I120"/>
  <c r="E132" i="3" l="1"/>
  <c r="C132"/>
  <c r="D132"/>
  <c r="F131"/>
  <c r="B133"/>
  <c r="H132"/>
  <c r="I119" i="5"/>
  <c r="H119"/>
  <c r="J119" s="1"/>
  <c r="C117"/>
  <c r="G118"/>
  <c r="E133" i="3" l="1"/>
  <c r="C133"/>
  <c r="F132"/>
  <c r="D133"/>
  <c r="B134"/>
  <c r="H133"/>
  <c r="C116" i="5"/>
  <c r="G117"/>
  <c r="I118"/>
  <c r="H118"/>
  <c r="J118" s="1"/>
  <c r="E134" i="3" l="1"/>
  <c r="C134"/>
  <c r="F133"/>
  <c r="H134"/>
  <c r="D134"/>
  <c r="B135"/>
  <c r="G116" i="5"/>
  <c r="C115"/>
  <c r="H117"/>
  <c r="J117" s="1"/>
  <c r="I117"/>
  <c r="E135" i="3" l="1"/>
  <c r="C135"/>
  <c r="D135"/>
  <c r="F134"/>
  <c r="B136"/>
  <c r="H135"/>
  <c r="G115" i="5"/>
  <c r="C114"/>
  <c r="I116"/>
  <c r="H116"/>
  <c r="J116" s="1"/>
  <c r="E136" i="3" l="1"/>
  <c r="C136"/>
  <c r="H136"/>
  <c r="D136"/>
  <c r="F135"/>
  <c r="B137"/>
  <c r="G114" i="5"/>
  <c r="C113"/>
  <c r="H115"/>
  <c r="J115" s="1"/>
  <c r="I115"/>
  <c r="E137" i="3" l="1"/>
  <c r="C137"/>
  <c r="F136"/>
  <c r="D137"/>
  <c r="B138"/>
  <c r="H137"/>
  <c r="I114" i="5"/>
  <c r="H114"/>
  <c r="J114" s="1"/>
  <c r="G113"/>
  <c r="C112"/>
  <c r="E138" i="3" l="1"/>
  <c r="C138"/>
  <c r="D138"/>
  <c r="F137"/>
  <c r="B139"/>
  <c r="H138"/>
  <c r="I113" i="5"/>
  <c r="H113"/>
  <c r="J113" s="1"/>
  <c r="C111"/>
  <c r="G112"/>
  <c r="E139" i="3" l="1"/>
  <c r="C139"/>
  <c r="F138"/>
  <c r="H139"/>
  <c r="D139"/>
  <c r="B140"/>
  <c r="C110" i="5"/>
  <c r="G111"/>
  <c r="I112"/>
  <c r="H112"/>
  <c r="J112" s="1"/>
  <c r="F139" i="3" l="1"/>
  <c r="E140"/>
  <c r="C140"/>
  <c r="D140"/>
  <c r="B141"/>
  <c r="H140"/>
  <c r="I111" i="5"/>
  <c r="H111"/>
  <c r="J111" s="1"/>
  <c r="C109"/>
  <c r="G110"/>
  <c r="E141" i="3" l="1"/>
  <c r="C141"/>
  <c r="D141"/>
  <c r="F140"/>
  <c r="B142"/>
  <c r="H141"/>
  <c r="I110" i="5"/>
  <c r="H110"/>
  <c r="J110" s="1"/>
  <c r="G109"/>
  <c r="C108"/>
  <c r="E142" i="3" l="1"/>
  <c r="C142"/>
  <c r="F141"/>
  <c r="D142"/>
  <c r="B143"/>
  <c r="H142"/>
  <c r="H109" i="5"/>
  <c r="J109" s="1"/>
  <c r="I109"/>
  <c r="G108"/>
  <c r="C107"/>
  <c r="E143" i="3" l="1"/>
  <c r="C143"/>
  <c r="F142"/>
  <c r="D143"/>
  <c r="B144"/>
  <c r="H143"/>
  <c r="H108" i="5"/>
  <c r="J108" s="1"/>
  <c r="I108"/>
  <c r="G107"/>
  <c r="C106"/>
  <c r="E144" i="3" l="1"/>
  <c r="C144"/>
  <c r="H144"/>
  <c r="D144"/>
  <c r="F143"/>
  <c r="B145"/>
  <c r="I107" i="5"/>
  <c r="H107"/>
  <c r="J107" s="1"/>
  <c r="C105"/>
  <c r="G106"/>
  <c r="E145" i="3" l="1"/>
  <c r="C145"/>
  <c r="F144"/>
  <c r="D145"/>
  <c r="B146"/>
  <c r="H145"/>
  <c r="C104" i="5"/>
  <c r="G105"/>
  <c r="H106"/>
  <c r="J106" s="1"/>
  <c r="I106"/>
  <c r="E146" i="3" l="1"/>
  <c r="C146"/>
  <c r="D146"/>
  <c r="F145"/>
  <c r="B147"/>
  <c r="H146"/>
  <c r="I105" i="5"/>
  <c r="H105"/>
  <c r="J105" s="1"/>
  <c r="C103"/>
  <c r="G104"/>
  <c r="E147" i="3" l="1"/>
  <c r="C147"/>
  <c r="H147"/>
  <c r="D147"/>
  <c r="F146"/>
  <c r="B148"/>
  <c r="G103" i="5"/>
  <c r="C102"/>
  <c r="I104"/>
  <c r="H104"/>
  <c r="J104" s="1"/>
  <c r="E148" i="3" l="1"/>
  <c r="C148"/>
  <c r="F147"/>
  <c r="D148"/>
  <c r="B149"/>
  <c r="H148"/>
  <c r="I103" i="5"/>
  <c r="H103"/>
  <c r="J103" s="1"/>
  <c r="G102"/>
  <c r="C101"/>
  <c r="E149" i="3" l="1"/>
  <c r="C149"/>
  <c r="F148"/>
  <c r="H149"/>
  <c r="D149"/>
  <c r="B150"/>
  <c r="H102" i="5"/>
  <c r="J102" s="1"/>
  <c r="I102"/>
  <c r="G101"/>
  <c r="C100"/>
  <c r="E150" i="3" l="1"/>
  <c r="C150"/>
  <c r="D150"/>
  <c r="F149"/>
  <c r="B151"/>
  <c r="H150"/>
  <c r="H101" i="5"/>
  <c r="J101" s="1"/>
  <c r="I101"/>
  <c r="G100"/>
  <c r="C99"/>
  <c r="E151" i="3" l="1"/>
  <c r="C151"/>
  <c r="D151"/>
  <c r="F150"/>
  <c r="B152"/>
  <c r="H151"/>
  <c r="H100" i="5"/>
  <c r="J100" s="1"/>
  <c r="I100"/>
  <c r="G99"/>
  <c r="C98"/>
  <c r="E152" i="3" l="1"/>
  <c r="C152"/>
  <c r="H152"/>
  <c r="D152"/>
  <c r="F151"/>
  <c r="B153"/>
  <c r="H99" i="5"/>
  <c r="J99" s="1"/>
  <c r="I99"/>
  <c r="G98"/>
  <c r="C97"/>
  <c r="E153" i="3" l="1"/>
  <c r="C153"/>
  <c r="H153"/>
  <c r="D153"/>
  <c r="F152"/>
  <c r="B154"/>
  <c r="I98" i="5"/>
  <c r="H98"/>
  <c r="J98" s="1"/>
  <c r="C96"/>
  <c r="G97"/>
  <c r="E154" i="3" l="1"/>
  <c r="C154"/>
  <c r="D154"/>
  <c r="F153"/>
  <c r="B155"/>
  <c r="H154"/>
  <c r="C95" i="5"/>
  <c r="G96"/>
  <c r="H97"/>
  <c r="J97" s="1"/>
  <c r="I97"/>
  <c r="E155" i="3" l="1"/>
  <c r="C155"/>
  <c r="D155"/>
  <c r="F154"/>
  <c r="B156"/>
  <c r="H155"/>
  <c r="C94" i="5"/>
  <c r="G95"/>
  <c r="I96"/>
  <c r="H96"/>
  <c r="J96" s="1"/>
  <c r="E156" i="3" l="1"/>
  <c r="C156"/>
  <c r="F155"/>
  <c r="D156"/>
  <c r="B157"/>
  <c r="H156"/>
  <c r="I95" i="5"/>
  <c r="H95"/>
  <c r="J95" s="1"/>
  <c r="G94"/>
  <c r="C93"/>
  <c r="E157" i="3" l="1"/>
  <c r="C157"/>
  <c r="F156"/>
  <c r="D157"/>
  <c r="B158"/>
  <c r="H157"/>
  <c r="I94" i="5"/>
  <c r="H94"/>
  <c r="J94" s="1"/>
  <c r="G93"/>
  <c r="C92"/>
  <c r="E158" i="3" l="1"/>
  <c r="C158"/>
  <c r="H158"/>
  <c r="D158"/>
  <c r="F157"/>
  <c r="B159"/>
  <c r="H93" i="5"/>
  <c r="J93" s="1"/>
  <c r="I93"/>
  <c r="G92"/>
  <c r="C91"/>
  <c r="E159" i="3" l="1"/>
  <c r="C159"/>
  <c r="D159"/>
  <c r="H159"/>
  <c r="F158"/>
  <c r="B160"/>
  <c r="H92" i="5"/>
  <c r="J92" s="1"/>
  <c r="I92"/>
  <c r="G91"/>
  <c r="C90"/>
  <c r="E160" i="3" l="1"/>
  <c r="C160"/>
  <c r="D160"/>
  <c r="F159"/>
  <c r="B161"/>
  <c r="H160"/>
  <c r="H91" i="5"/>
  <c r="J91" s="1"/>
  <c r="I91"/>
  <c r="G90"/>
  <c r="C89"/>
  <c r="E161" i="3" l="1"/>
  <c r="C161"/>
  <c r="D161"/>
  <c r="F160"/>
  <c r="B162"/>
  <c r="H161"/>
  <c r="H90" i="5"/>
  <c r="J90" s="1"/>
  <c r="I90"/>
  <c r="C88"/>
  <c r="G89"/>
  <c r="E162" i="3" l="1"/>
  <c r="C162"/>
  <c r="F161"/>
  <c r="D162"/>
  <c r="B163"/>
  <c r="H162"/>
  <c r="G88" i="5"/>
  <c r="C87"/>
  <c r="H89"/>
  <c r="J89" s="1"/>
  <c r="I89"/>
  <c r="E163" i="3" l="1"/>
  <c r="C163"/>
  <c r="F162"/>
  <c r="D163"/>
  <c r="B164"/>
  <c r="H163"/>
  <c r="I88" i="5"/>
  <c r="H88"/>
  <c r="J88" s="1"/>
  <c r="C86"/>
  <c r="G87"/>
  <c r="E164" i="3" l="1"/>
  <c r="C164"/>
  <c r="I21" s="1"/>
  <c r="F163"/>
  <c r="H164"/>
  <c r="B165"/>
  <c r="C85" i="5"/>
  <c r="G86"/>
  <c r="H87"/>
  <c r="J87" s="1"/>
  <c r="I87"/>
  <c r="E165" i="3" l="1"/>
  <c r="C165"/>
  <c r="D164"/>
  <c r="F164" s="1"/>
  <c r="H165"/>
  <c r="D165"/>
  <c r="B166"/>
  <c r="G85" i="5"/>
  <c r="C84"/>
  <c r="H86"/>
  <c r="J86" s="1"/>
  <c r="I86"/>
  <c r="F165" i="3" l="1"/>
  <c r="E166"/>
  <c r="C166"/>
  <c r="D166"/>
  <c r="B167"/>
  <c r="H166"/>
  <c r="I85" i="5"/>
  <c r="H85"/>
  <c r="J85" s="1"/>
  <c r="G84"/>
  <c r="C83"/>
  <c r="E167" i="3" l="1"/>
  <c r="C167"/>
  <c r="D167"/>
  <c r="F166"/>
  <c r="B168"/>
  <c r="H167"/>
  <c r="I84" i="5"/>
  <c r="H84"/>
  <c r="J84" s="1"/>
  <c r="G83"/>
  <c r="C82"/>
  <c r="E168" i="3" l="1"/>
  <c r="C168"/>
  <c r="F167"/>
  <c r="D168"/>
  <c r="B169"/>
  <c r="H168"/>
  <c r="I83" i="5"/>
  <c r="H83"/>
  <c r="J83" s="1"/>
  <c r="G82"/>
  <c r="C81"/>
  <c r="E169" i="3" l="1"/>
  <c r="C169"/>
  <c r="F168"/>
  <c r="D169"/>
  <c r="B170"/>
  <c r="H169"/>
  <c r="H82" i="5"/>
  <c r="J82" s="1"/>
  <c r="I82"/>
  <c r="G81"/>
  <c r="C80"/>
  <c r="E170" i="3" l="1"/>
  <c r="C170"/>
  <c r="F169"/>
  <c r="H170"/>
  <c r="D170"/>
  <c r="B171"/>
  <c r="H81" i="5"/>
  <c r="J81" s="1"/>
  <c r="I81"/>
  <c r="G80"/>
  <c r="C79"/>
  <c r="F170" i="3" l="1"/>
  <c r="E171"/>
  <c r="C171"/>
  <c r="H171"/>
  <c r="B172"/>
  <c r="H80" i="5"/>
  <c r="J80" s="1"/>
  <c r="I80"/>
  <c r="C78"/>
  <c r="G79"/>
  <c r="E172" i="3" l="1"/>
  <c r="C172"/>
  <c r="D172"/>
  <c r="B173"/>
  <c r="H172"/>
  <c r="G78" i="5"/>
  <c r="C77"/>
  <c r="I79"/>
  <c r="H79"/>
  <c r="J79" s="1"/>
  <c r="D171" i="3"/>
  <c r="E173" l="1"/>
  <c r="C173"/>
  <c r="D173"/>
  <c r="B174"/>
  <c r="H173"/>
  <c r="C76" i="5"/>
  <c r="G77"/>
  <c r="I78"/>
  <c r="H78"/>
  <c r="J78" s="1"/>
  <c r="F171" i="3"/>
  <c r="F172"/>
  <c r="E174" l="1"/>
  <c r="C174"/>
  <c r="D174"/>
  <c r="F173"/>
  <c r="B175"/>
  <c r="H174"/>
  <c r="G76" i="5"/>
  <c r="C75"/>
  <c r="H77"/>
  <c r="J77" s="1"/>
  <c r="I77"/>
  <c r="E175" i="3" l="1"/>
  <c r="C175"/>
  <c r="D175"/>
  <c r="F174"/>
  <c r="B176"/>
  <c r="H175"/>
  <c r="I76" i="5"/>
  <c r="H76"/>
  <c r="J76" s="1"/>
  <c r="G75"/>
  <c r="C74"/>
  <c r="E176" i="3" l="1"/>
  <c r="C176"/>
  <c r="F175"/>
  <c r="H176"/>
  <c r="D176"/>
  <c r="B177"/>
  <c r="C73" i="5"/>
  <c r="G74"/>
  <c r="H75"/>
  <c r="J75" s="1"/>
  <c r="I75"/>
  <c r="E177" i="3" l="1"/>
  <c r="C177"/>
  <c r="H177"/>
  <c r="F176"/>
  <c r="B178"/>
  <c r="G73" i="5"/>
  <c r="C72"/>
  <c r="H74"/>
  <c r="J74" s="1"/>
  <c r="I74"/>
  <c r="E178" i="3" l="1"/>
  <c r="C178"/>
  <c r="D178"/>
  <c r="B179"/>
  <c r="H178"/>
  <c r="I73" i="5"/>
  <c r="H73"/>
  <c r="J73" s="1"/>
  <c r="C71"/>
  <c r="G72"/>
  <c r="D177" i="3"/>
  <c r="E179" l="1"/>
  <c r="C179"/>
  <c r="F178"/>
  <c r="D179"/>
  <c r="B180"/>
  <c r="H179"/>
  <c r="G71" i="5"/>
  <c r="C70"/>
  <c r="I72"/>
  <c r="H72"/>
  <c r="J72" s="1"/>
  <c r="F177" i="3"/>
  <c r="E180" l="1"/>
  <c r="C180"/>
  <c r="F179"/>
  <c r="D180"/>
  <c r="B181"/>
  <c r="H180"/>
  <c r="G70" i="5"/>
  <c r="C69"/>
  <c r="I71"/>
  <c r="H71"/>
  <c r="J71" s="1"/>
  <c r="E181" i="3" l="1"/>
  <c r="C181"/>
  <c r="F180"/>
  <c r="D181"/>
  <c r="B182"/>
  <c r="H181"/>
  <c r="I70" i="5"/>
  <c r="H70"/>
  <c r="J70" s="1"/>
  <c r="C68"/>
  <c r="G69"/>
  <c r="E182" i="3" l="1"/>
  <c r="C182"/>
  <c r="F181"/>
  <c r="D182"/>
  <c r="B183"/>
  <c r="H182"/>
  <c r="G68" i="5"/>
  <c r="C67"/>
  <c r="H69"/>
  <c r="J69" s="1"/>
  <c r="I69"/>
  <c r="E183" i="3" l="1"/>
  <c r="C183"/>
  <c r="F182"/>
  <c r="D183"/>
  <c r="B184"/>
  <c r="H183"/>
  <c r="I68" i="5"/>
  <c r="H68"/>
  <c r="J68" s="1"/>
  <c r="C66"/>
  <c r="G67"/>
  <c r="E184" i="3" l="1"/>
  <c r="C184"/>
  <c r="F183"/>
  <c r="D184"/>
  <c r="B185"/>
  <c r="H184"/>
  <c r="G66" i="5"/>
  <c r="C65"/>
  <c r="H67"/>
  <c r="J67" s="1"/>
  <c r="I67"/>
  <c r="E185" i="3" l="1"/>
  <c r="C185"/>
  <c r="F184"/>
  <c r="B186"/>
  <c r="H185"/>
  <c r="H66" i="5"/>
  <c r="J66" s="1"/>
  <c r="I66"/>
  <c r="G65"/>
  <c r="C64"/>
  <c r="E186" i="3" l="1"/>
  <c r="C186"/>
  <c r="H186"/>
  <c r="D186"/>
  <c r="B187"/>
  <c r="H65" i="5"/>
  <c r="J65" s="1"/>
  <c r="I65"/>
  <c r="G64"/>
  <c r="C63"/>
  <c r="D185" i="3"/>
  <c r="E187" l="1"/>
  <c r="C187"/>
  <c r="F186"/>
  <c r="B188"/>
  <c r="H187"/>
  <c r="H64" i="5"/>
  <c r="J64" s="1"/>
  <c r="I64"/>
  <c r="C62"/>
  <c r="G63"/>
  <c r="F185" i="3"/>
  <c r="E188" l="1"/>
  <c r="C188"/>
  <c r="B189"/>
  <c r="H188"/>
  <c r="G62" i="5"/>
  <c r="C61"/>
  <c r="I63"/>
  <c r="H63"/>
  <c r="J63" s="1"/>
  <c r="D187" i="3"/>
  <c r="E189" l="1"/>
  <c r="C189"/>
  <c r="D189"/>
  <c r="B190"/>
  <c r="H189"/>
  <c r="G61" i="5"/>
  <c r="C60"/>
  <c r="H62"/>
  <c r="J62" s="1"/>
  <c r="I62"/>
  <c r="F187" i="3"/>
  <c r="D188"/>
  <c r="E190" l="1"/>
  <c r="C190"/>
  <c r="F189"/>
  <c r="D190"/>
  <c r="B191"/>
  <c r="H190"/>
  <c r="I61" i="5"/>
  <c r="H61"/>
  <c r="J61" s="1"/>
  <c r="G60"/>
  <c r="C59"/>
  <c r="F188" i="3"/>
  <c r="E191" l="1"/>
  <c r="C191"/>
  <c r="F190"/>
  <c r="B192"/>
  <c r="H191"/>
  <c r="I60" i="5"/>
  <c r="H60"/>
  <c r="J60" s="1"/>
  <c r="G59"/>
  <c r="C58"/>
  <c r="E192" i="3" l="1"/>
  <c r="C192"/>
  <c r="D192"/>
  <c r="B193"/>
  <c r="H192"/>
  <c r="I59" i="5"/>
  <c r="H59"/>
  <c r="J59" s="1"/>
  <c r="G58"/>
  <c r="C57"/>
  <c r="D191" i="3"/>
  <c r="E193" l="1"/>
  <c r="C193"/>
  <c r="F192"/>
  <c r="B194"/>
  <c r="H193"/>
  <c r="H58" i="5"/>
  <c r="J58" s="1"/>
  <c r="I58"/>
  <c r="C56"/>
  <c r="G57"/>
  <c r="F191" i="3"/>
  <c r="E194" l="1"/>
  <c r="C194"/>
  <c r="D194"/>
  <c r="B195"/>
  <c r="H194"/>
  <c r="H57" i="5"/>
  <c r="J57" s="1"/>
  <c r="I57"/>
  <c r="C55"/>
  <c r="G56"/>
  <c r="D193" i="3"/>
  <c r="E195" l="1"/>
  <c r="C195"/>
  <c r="F194"/>
  <c r="B196"/>
  <c r="H195"/>
  <c r="C54" i="5"/>
  <c r="G55"/>
  <c r="I56"/>
  <c r="H56"/>
  <c r="J56" s="1"/>
  <c r="F193" i="3"/>
  <c r="E196" l="1"/>
  <c r="C196"/>
  <c r="D196"/>
  <c r="B197"/>
  <c r="H196"/>
  <c r="G54" i="5"/>
  <c r="C53"/>
  <c r="I55"/>
  <c r="H55"/>
  <c r="J55" s="1"/>
  <c r="D195" i="3"/>
  <c r="E197" l="1"/>
  <c r="C197"/>
  <c r="F196"/>
  <c r="D197"/>
  <c r="B198"/>
  <c r="H197"/>
  <c r="H54" i="5"/>
  <c r="J54" s="1"/>
  <c r="I54"/>
  <c r="G53"/>
  <c r="C52"/>
  <c r="F195" i="3"/>
  <c r="E198" l="1"/>
  <c r="C198"/>
  <c r="F197"/>
  <c r="D198"/>
  <c r="B199"/>
  <c r="H198"/>
  <c r="I53" i="5"/>
  <c r="H53"/>
  <c r="J53" s="1"/>
  <c r="G52"/>
  <c r="C51"/>
  <c r="E199" i="3" l="1"/>
  <c r="C199"/>
  <c r="F198"/>
  <c r="D199"/>
  <c r="B200"/>
  <c r="H199"/>
  <c r="I52" i="5"/>
  <c r="H52"/>
  <c r="J52" s="1"/>
  <c r="G51"/>
  <c r="C50"/>
  <c r="E200" i="3" l="1"/>
  <c r="C200"/>
  <c r="F199"/>
  <c r="H200"/>
  <c r="D200"/>
  <c r="B201"/>
  <c r="H201" s="1"/>
  <c r="H51" i="5"/>
  <c r="J51" s="1"/>
  <c r="I51"/>
  <c r="C49"/>
  <c r="G50"/>
  <c r="E201" i="3" l="1"/>
  <c r="C201"/>
  <c r="F200"/>
  <c r="B202"/>
  <c r="G49" i="5"/>
  <c r="C48"/>
  <c r="I50"/>
  <c r="H50"/>
  <c r="J50" s="1"/>
  <c r="E202" i="3" l="1"/>
  <c r="C202"/>
  <c r="D202"/>
  <c r="B203"/>
  <c r="H202"/>
  <c r="I49" i="5"/>
  <c r="H49"/>
  <c r="J49" s="1"/>
  <c r="C47"/>
  <c r="G48"/>
  <c r="D201" i="3"/>
  <c r="E203" l="1"/>
  <c r="C203"/>
  <c r="F202"/>
  <c r="H203"/>
  <c r="B204"/>
  <c r="H48" i="5"/>
  <c r="J48" s="1"/>
  <c r="I48"/>
  <c r="G47"/>
  <c r="C46"/>
  <c r="F201" i="3"/>
  <c r="E204" l="1"/>
  <c r="C204"/>
  <c r="H204"/>
  <c r="D204"/>
  <c r="B205"/>
  <c r="H47" i="5"/>
  <c r="J47" s="1"/>
  <c r="I47"/>
  <c r="C45"/>
  <c r="G46"/>
  <c r="D203" i="3"/>
  <c r="E205" l="1"/>
  <c r="C205"/>
  <c r="F204"/>
  <c r="D205"/>
  <c r="B206"/>
  <c r="H205"/>
  <c r="C44" i="5"/>
  <c r="G45"/>
  <c r="H46"/>
  <c r="J46" s="1"/>
  <c r="I46"/>
  <c r="F203" i="3"/>
  <c r="E206" l="1"/>
  <c r="C206"/>
  <c r="F205"/>
  <c r="D206"/>
  <c r="B207"/>
  <c r="H206"/>
  <c r="C43" i="5"/>
  <c r="G44"/>
  <c r="H45"/>
  <c r="J45" s="1"/>
  <c r="I45"/>
  <c r="E207" i="3" l="1"/>
  <c r="C207"/>
  <c r="F206"/>
  <c r="D207"/>
  <c r="B208"/>
  <c r="H207"/>
  <c r="I44" i="5"/>
  <c r="H44"/>
  <c r="J44" s="1"/>
  <c r="C42"/>
  <c r="G43"/>
  <c r="E208" i="3" l="1"/>
  <c r="C208"/>
  <c r="F207"/>
  <c r="D208"/>
  <c r="B209"/>
  <c r="H208"/>
  <c r="C41" i="5"/>
  <c r="G42"/>
  <c r="H43"/>
  <c r="J43" s="1"/>
  <c r="I43"/>
  <c r="E209" i="3" l="1"/>
  <c r="C209"/>
  <c r="F208"/>
  <c r="D209"/>
  <c r="B210"/>
  <c r="H209"/>
  <c r="G41" i="5"/>
  <c r="C40"/>
  <c r="I42"/>
  <c r="H42"/>
  <c r="J42" s="1"/>
  <c r="E210" i="3" l="1"/>
  <c r="C210"/>
  <c r="H210"/>
  <c r="D210"/>
  <c r="F209"/>
  <c r="B211"/>
  <c r="H41" i="5"/>
  <c r="J41" s="1"/>
  <c r="I41"/>
  <c r="G40"/>
  <c r="C39"/>
  <c r="F210" i="3" l="1"/>
  <c r="E211"/>
  <c r="C211"/>
  <c r="D211"/>
  <c r="B212"/>
  <c r="H211"/>
  <c r="H40" i="5"/>
  <c r="J40" s="1"/>
  <c r="I40"/>
  <c r="C38"/>
  <c r="G39"/>
  <c r="E212" i="3" l="1"/>
  <c r="C212"/>
  <c r="F211"/>
  <c r="D212"/>
  <c r="B213"/>
  <c r="H212"/>
  <c r="G38" i="5"/>
  <c r="C37"/>
  <c r="I39"/>
  <c r="H39"/>
  <c r="J39" s="1"/>
  <c r="E213" i="3" l="1"/>
  <c r="C213"/>
  <c r="D213"/>
  <c r="F212"/>
  <c r="B214"/>
  <c r="H213"/>
  <c r="I38" i="5"/>
  <c r="H38"/>
  <c r="J38" s="1"/>
  <c r="C36"/>
  <c r="G37"/>
  <c r="E214" i="3" l="1"/>
  <c r="C214"/>
  <c r="F213"/>
  <c r="D214"/>
  <c r="B215"/>
  <c r="H214"/>
  <c r="G36" i="5"/>
  <c r="C35"/>
  <c r="I37"/>
  <c r="H37"/>
  <c r="J37" s="1"/>
  <c r="E215" i="3" l="1"/>
  <c r="C215"/>
  <c r="F214"/>
  <c r="D215"/>
  <c r="B216"/>
  <c r="H215"/>
  <c r="I36" i="5"/>
  <c r="H36"/>
  <c r="J36" s="1"/>
  <c r="C34"/>
  <c r="G35"/>
  <c r="E216" i="3" l="1"/>
  <c r="C216"/>
  <c r="F215"/>
  <c r="H216"/>
  <c r="D216"/>
  <c r="B217"/>
  <c r="G34" i="5"/>
  <c r="C33"/>
  <c r="H35"/>
  <c r="J35" s="1"/>
  <c r="I35"/>
  <c r="E217" i="3" l="1"/>
  <c r="C217"/>
  <c r="D217"/>
  <c r="F216"/>
  <c r="B218"/>
  <c r="H217"/>
  <c r="I34" i="5"/>
  <c r="H34"/>
  <c r="J34" s="1"/>
  <c r="C32"/>
  <c r="G33"/>
  <c r="E218" i="3" l="1"/>
  <c r="C218"/>
  <c r="F217"/>
  <c r="H218"/>
  <c r="D218"/>
  <c r="B219"/>
  <c r="C31" i="5"/>
  <c r="G32"/>
  <c r="H33"/>
  <c r="J33" s="1"/>
  <c r="I33"/>
  <c r="F218" i="3" l="1"/>
  <c r="E219"/>
  <c r="C219"/>
  <c r="D219"/>
  <c r="B220"/>
  <c r="H219"/>
  <c r="G31" i="5"/>
  <c r="C30"/>
  <c r="H32"/>
  <c r="J32" s="1"/>
  <c r="I32"/>
  <c r="E220" i="3" l="1"/>
  <c r="C220"/>
  <c r="F219"/>
  <c r="D220"/>
  <c r="B221"/>
  <c r="H220"/>
  <c r="I31" i="5"/>
  <c r="H31"/>
  <c r="J31" s="1"/>
  <c r="G30"/>
  <c r="C29"/>
  <c r="E221" i="3" l="1"/>
  <c r="C221"/>
  <c r="D221"/>
  <c r="F220"/>
  <c r="B222"/>
  <c r="H221"/>
  <c r="H30" i="5"/>
  <c r="J30" s="1"/>
  <c r="I30"/>
  <c r="G29"/>
  <c r="C28"/>
  <c r="E222" i="3" l="1"/>
  <c r="C222"/>
  <c r="D222"/>
  <c r="F221"/>
  <c r="B223"/>
  <c r="H222"/>
  <c r="I29" i="5"/>
  <c r="H29"/>
  <c r="J29" s="1"/>
  <c r="G28"/>
  <c r="C27"/>
  <c r="E223" i="3" l="1"/>
  <c r="C223"/>
  <c r="H223"/>
  <c r="D223"/>
  <c r="F222"/>
  <c r="B224"/>
  <c r="I28" i="5"/>
  <c r="H28"/>
  <c r="J28" s="1"/>
  <c r="G27"/>
  <c r="C26"/>
  <c r="E224" i="3" l="1"/>
  <c r="C224"/>
  <c r="D224"/>
  <c r="F223"/>
  <c r="B225"/>
  <c r="H224"/>
  <c r="H27" i="5"/>
  <c r="J27" s="1"/>
  <c r="I27"/>
  <c r="G26"/>
  <c r="C25"/>
  <c r="E225" i="3" l="1"/>
  <c r="C225"/>
  <c r="D225"/>
  <c r="F224"/>
  <c r="B226"/>
  <c r="H225"/>
  <c r="H26" i="5"/>
  <c r="J26" s="1"/>
  <c r="I26"/>
  <c r="C24"/>
  <c r="G25"/>
  <c r="E226" i="3" l="1"/>
  <c r="C226"/>
  <c r="F225"/>
  <c r="H226"/>
  <c r="D226"/>
  <c r="B227"/>
  <c r="G24" i="5"/>
  <c r="C23"/>
  <c r="I25"/>
  <c r="H25"/>
  <c r="J25" s="1"/>
  <c r="E227" i="3" l="1"/>
  <c r="C227"/>
  <c r="H227"/>
  <c r="D227"/>
  <c r="F226"/>
  <c r="B228"/>
  <c r="I24" i="5"/>
  <c r="H24"/>
  <c r="J24" s="1"/>
  <c r="C22"/>
  <c r="G23"/>
  <c r="F227" i="3" l="1"/>
  <c r="E228"/>
  <c r="C228"/>
  <c r="D228"/>
  <c r="B229"/>
  <c r="H228"/>
  <c r="I23" i="5"/>
  <c r="H23"/>
  <c r="J23" s="1"/>
  <c r="G22"/>
  <c r="C21"/>
  <c r="E229" i="3" l="1"/>
  <c r="C229"/>
  <c r="D229"/>
  <c r="F228"/>
  <c r="B230"/>
  <c r="H229"/>
  <c r="I22" i="5"/>
  <c r="H22"/>
  <c r="J22" s="1"/>
  <c r="G21"/>
  <c r="C20"/>
  <c r="F229" i="3" l="1"/>
  <c r="E230"/>
  <c r="C230"/>
  <c r="H230"/>
  <c r="D230"/>
  <c r="B231"/>
  <c r="I21" i="5"/>
  <c r="H21"/>
  <c r="J21" s="1"/>
  <c r="G20"/>
  <c r="C19"/>
  <c r="F230" i="3" l="1"/>
  <c r="E231"/>
  <c r="C231"/>
  <c r="H231"/>
  <c r="D231"/>
  <c r="B232"/>
  <c r="H20" i="5"/>
  <c r="J20" s="1"/>
  <c r="I20"/>
  <c r="G19"/>
  <c r="C18"/>
  <c r="F231" i="3" l="1"/>
  <c r="E232"/>
  <c r="C232"/>
  <c r="H232"/>
  <c r="D232"/>
  <c r="B233"/>
  <c r="H19" i="5"/>
  <c r="J19" s="1"/>
  <c r="I19"/>
  <c r="G18"/>
  <c r="C17"/>
  <c r="E233" i="3" l="1"/>
  <c r="C233"/>
  <c r="F232"/>
  <c r="D233"/>
  <c r="H233"/>
  <c r="B234"/>
  <c r="H18" i="5"/>
  <c r="J18" s="1"/>
  <c r="I18"/>
  <c r="G17"/>
  <c r="C16"/>
  <c r="E234" i="3" l="1"/>
  <c r="C234"/>
  <c r="F233"/>
  <c r="D234"/>
  <c r="B235"/>
  <c r="H234"/>
  <c r="I17" i="5"/>
  <c r="H17"/>
  <c r="J17" s="1"/>
  <c r="G16"/>
  <c r="C15"/>
  <c r="E235" i="3" l="1"/>
  <c r="C235"/>
  <c r="H235"/>
  <c r="D235"/>
  <c r="F234"/>
  <c r="B236"/>
  <c r="I16" i="5"/>
  <c r="H16"/>
  <c r="J16" s="1"/>
  <c r="C14"/>
  <c r="G15"/>
  <c r="F235" i="3" l="1"/>
  <c r="E236"/>
  <c r="C236"/>
  <c r="D236"/>
  <c r="B237"/>
  <c r="H236"/>
  <c r="C13" i="5"/>
  <c r="G14"/>
  <c r="H15"/>
  <c r="J15" s="1"/>
  <c r="I15"/>
  <c r="E237" i="3" l="1"/>
  <c r="C237"/>
  <c r="F236"/>
  <c r="D237"/>
  <c r="B238"/>
  <c r="H237"/>
  <c r="G13" i="5"/>
  <c r="C12"/>
  <c r="I14"/>
  <c r="H14"/>
  <c r="J14" s="1"/>
  <c r="E238" i="3" l="1"/>
  <c r="C238"/>
  <c r="H238"/>
  <c r="D238"/>
  <c r="F237"/>
  <c r="B239"/>
  <c r="H13" i="5"/>
  <c r="J13" s="1"/>
  <c r="I13"/>
  <c r="G12"/>
  <c r="C11"/>
  <c r="E239" i="3" l="1"/>
  <c r="C239"/>
  <c r="F238"/>
  <c r="D239"/>
  <c r="B240"/>
  <c r="H239"/>
  <c r="H12" i="5"/>
  <c r="J12" s="1"/>
  <c r="I12"/>
  <c r="G11"/>
  <c r="C10"/>
  <c r="G10" s="1"/>
  <c r="E240" i="3" l="1"/>
  <c r="C240"/>
  <c r="H240"/>
  <c r="D240"/>
  <c r="F239"/>
  <c r="B241"/>
  <c r="I11" i="5"/>
  <c r="H11"/>
  <c r="J11" s="1"/>
  <c r="H10"/>
  <c r="J10" s="1"/>
  <c r="I10"/>
  <c r="E241" i="3" l="1"/>
  <c r="C241"/>
  <c r="D241"/>
  <c r="F240"/>
  <c r="B242"/>
  <c r="H241"/>
  <c r="F241" l="1"/>
  <c r="E242"/>
  <c r="C242"/>
  <c r="D242"/>
  <c r="B243"/>
  <c r="H242"/>
  <c r="E243" l="1"/>
  <c r="C243"/>
  <c r="D243"/>
  <c r="F242"/>
  <c r="B244"/>
  <c r="H243"/>
  <c r="E244" l="1"/>
  <c r="C244"/>
  <c r="F243"/>
  <c r="D244"/>
  <c r="B245"/>
  <c r="H244"/>
  <c r="E245" l="1"/>
  <c r="C245"/>
  <c r="F244"/>
  <c r="H245"/>
  <c r="D245"/>
  <c r="B246"/>
  <c r="F245" l="1"/>
  <c r="E246"/>
  <c r="C246"/>
  <c r="D246"/>
  <c r="B247"/>
  <c r="H246"/>
  <c r="E247" l="1"/>
  <c r="C247"/>
  <c r="F246"/>
  <c r="D247"/>
  <c r="B248"/>
  <c r="H247"/>
  <c r="E248" l="1"/>
  <c r="C248"/>
  <c r="F247"/>
  <c r="D248"/>
  <c r="B249"/>
  <c r="H248"/>
  <c r="E249" l="1"/>
  <c r="C249"/>
  <c r="F248"/>
  <c r="D249"/>
  <c r="B250"/>
  <c r="H249"/>
  <c r="E250" l="1"/>
  <c r="C250"/>
  <c r="D250"/>
  <c r="F249"/>
  <c r="B251"/>
  <c r="H250"/>
  <c r="E251" l="1"/>
  <c r="C251"/>
  <c r="F250"/>
  <c r="D251"/>
  <c r="B252"/>
  <c r="H251"/>
  <c r="E252" l="1"/>
  <c r="C252"/>
  <c r="D252"/>
  <c r="F251"/>
  <c r="B253"/>
  <c r="H252"/>
  <c r="E253" l="1"/>
  <c r="C253"/>
  <c r="F252"/>
  <c r="D253"/>
  <c r="B254"/>
  <c r="H253"/>
  <c r="E254" l="1"/>
  <c r="C254"/>
  <c r="D254"/>
  <c r="F253"/>
  <c r="B255"/>
  <c r="H254"/>
  <c r="E255" l="1"/>
  <c r="C255"/>
  <c r="F254"/>
  <c r="D255"/>
  <c r="B256"/>
  <c r="H255"/>
  <c r="E256" l="1"/>
  <c r="C256"/>
  <c r="F255"/>
  <c r="D256"/>
  <c r="B257"/>
  <c r="H256"/>
  <c r="E257" l="1"/>
  <c r="C257"/>
  <c r="F256"/>
  <c r="D257"/>
  <c r="B258"/>
  <c r="H257"/>
  <c r="E258" l="1"/>
  <c r="C258"/>
  <c r="F257"/>
  <c r="D258"/>
  <c r="B259"/>
  <c r="H258"/>
  <c r="E259" l="1"/>
  <c r="C259"/>
  <c r="D259"/>
  <c r="F258"/>
  <c r="B260"/>
  <c r="H259"/>
  <c r="E260" l="1"/>
  <c r="C260"/>
  <c r="F259"/>
  <c r="D260"/>
  <c r="B261"/>
  <c r="H260"/>
  <c r="E261" l="1"/>
  <c r="C261"/>
  <c r="F260"/>
  <c r="D261"/>
  <c r="B262"/>
  <c r="H261"/>
  <c r="E262" l="1"/>
  <c r="C262"/>
  <c r="F261"/>
  <c r="D262"/>
  <c r="B263"/>
  <c r="H262"/>
  <c r="E263" l="1"/>
  <c r="C263"/>
  <c r="F262"/>
  <c r="D263"/>
  <c r="B264"/>
  <c r="H263"/>
  <c r="E264" l="1"/>
  <c r="C264"/>
  <c r="F263"/>
  <c r="H264"/>
  <c r="D264"/>
  <c r="B265"/>
  <c r="F264" l="1"/>
  <c r="E265"/>
  <c r="C265"/>
  <c r="D265"/>
  <c r="B266"/>
  <c r="H265"/>
  <c r="E266" l="1"/>
  <c r="C266"/>
  <c r="D266"/>
  <c r="F265"/>
  <c r="B267"/>
  <c r="H266"/>
  <c r="E267" l="1"/>
  <c r="C267"/>
  <c r="F266"/>
  <c r="H267"/>
  <c r="D267"/>
  <c r="B268"/>
  <c r="F267" l="1"/>
  <c r="E268"/>
  <c r="C268"/>
  <c r="D268"/>
  <c r="B269"/>
  <c r="H268"/>
  <c r="E269" l="1"/>
  <c r="C269"/>
  <c r="D269"/>
  <c r="F268"/>
  <c r="B270"/>
  <c r="H269"/>
  <c r="E270" l="1"/>
  <c r="C270"/>
  <c r="F269"/>
  <c r="D270"/>
  <c r="B271"/>
  <c r="H270"/>
  <c r="E271" l="1"/>
  <c r="C271"/>
  <c r="F270"/>
  <c r="D271"/>
  <c r="B272"/>
  <c r="H271"/>
  <c r="E272" l="1"/>
  <c r="C272"/>
  <c r="F271"/>
  <c r="D272"/>
  <c r="B273"/>
  <c r="H272"/>
  <c r="E273" l="1"/>
  <c r="C273"/>
  <c r="D273"/>
  <c r="F272"/>
  <c r="B274"/>
  <c r="H273"/>
  <c r="E274" l="1"/>
  <c r="C274"/>
  <c r="F273"/>
  <c r="D274"/>
  <c r="B275"/>
  <c r="H274"/>
  <c r="E275" l="1"/>
  <c r="C275"/>
  <c r="F274"/>
  <c r="D275"/>
  <c r="B276"/>
  <c r="H275"/>
  <c r="E276" l="1"/>
  <c r="C276"/>
  <c r="F275"/>
  <c r="D276"/>
  <c r="B277"/>
  <c r="H276"/>
  <c r="E277" l="1"/>
  <c r="C277"/>
  <c r="D277"/>
  <c r="F276"/>
  <c r="B278"/>
  <c r="H277"/>
  <c r="E278" l="1"/>
  <c r="C278"/>
  <c r="F277"/>
  <c r="D278"/>
  <c r="B279"/>
  <c r="H278"/>
  <c r="E279" l="1"/>
  <c r="C279"/>
  <c r="F278"/>
  <c r="D279"/>
  <c r="B280"/>
  <c r="H279"/>
  <c r="E280" l="1"/>
  <c r="C280"/>
  <c r="D280"/>
  <c r="F279"/>
  <c r="B281"/>
  <c r="H280"/>
  <c r="E281" l="1"/>
  <c r="C281"/>
  <c r="F280"/>
  <c r="D281"/>
  <c r="B282"/>
  <c r="H281"/>
  <c r="E282" l="1"/>
  <c r="C282"/>
  <c r="F281"/>
  <c r="D282"/>
  <c r="B283"/>
  <c r="H282"/>
  <c r="E283" l="1"/>
  <c r="C283"/>
  <c r="D283"/>
  <c r="F282"/>
  <c r="B284"/>
  <c r="H283"/>
  <c r="E284" l="1"/>
  <c r="C284"/>
  <c r="F283"/>
  <c r="D284"/>
  <c r="B285"/>
  <c r="H284"/>
  <c r="E285" l="1"/>
  <c r="C285"/>
  <c r="F284"/>
  <c r="D285"/>
  <c r="B286"/>
  <c r="H285"/>
  <c r="E286" l="1"/>
  <c r="C286"/>
  <c r="D286"/>
  <c r="F285"/>
  <c r="B287"/>
  <c r="H286"/>
  <c r="E287" l="1"/>
  <c r="C287"/>
  <c r="F286"/>
  <c r="D287"/>
  <c r="B288"/>
  <c r="H287"/>
  <c r="E288" l="1"/>
  <c r="C288"/>
  <c r="D288"/>
  <c r="F287"/>
  <c r="B289"/>
  <c r="H288"/>
  <c r="E289" l="1"/>
  <c r="C289"/>
  <c r="F288"/>
  <c r="D289"/>
  <c r="B290"/>
  <c r="H289"/>
  <c r="E290" l="1"/>
  <c r="C290"/>
  <c r="F289"/>
  <c r="D290"/>
  <c r="B291"/>
  <c r="H290"/>
  <c r="E291" l="1"/>
  <c r="C291"/>
  <c r="F290"/>
  <c r="H291"/>
  <c r="D291"/>
  <c r="B292"/>
  <c r="F291" l="1"/>
  <c r="E292"/>
  <c r="C292"/>
  <c r="D292"/>
  <c r="B293"/>
  <c r="H292"/>
  <c r="E293" l="1"/>
  <c r="C293"/>
  <c r="F292"/>
  <c r="D293"/>
  <c r="B294"/>
  <c r="H293"/>
  <c r="E294" l="1"/>
  <c r="C294"/>
  <c r="F293"/>
  <c r="D294"/>
  <c r="B295"/>
  <c r="H294"/>
  <c r="E295" l="1"/>
  <c r="C295"/>
  <c r="D295"/>
  <c r="F294"/>
  <c r="B296"/>
  <c r="H295"/>
  <c r="E296" l="1"/>
  <c r="C296"/>
  <c r="F295"/>
  <c r="H296"/>
  <c r="D296"/>
  <c r="B297"/>
  <c r="E297" l="1"/>
  <c r="C297"/>
  <c r="D297"/>
  <c r="F296"/>
  <c r="B298"/>
  <c r="H297"/>
  <c r="E298" l="1"/>
  <c r="C298"/>
  <c r="F297"/>
  <c r="H298"/>
  <c r="D298"/>
  <c r="B299"/>
  <c r="F298" l="1"/>
  <c r="E299"/>
  <c r="C299"/>
  <c r="D299"/>
  <c r="B300"/>
  <c r="H299"/>
  <c r="E300" l="1"/>
  <c r="C300"/>
  <c r="H300"/>
  <c r="D300"/>
  <c r="F299"/>
  <c r="B301"/>
  <c r="F300" l="1"/>
  <c r="E301"/>
  <c r="C301"/>
  <c r="D301"/>
  <c r="B302"/>
  <c r="H301"/>
  <c r="E302" l="1"/>
  <c r="C302"/>
  <c r="F301"/>
  <c r="D302"/>
  <c r="B303"/>
  <c r="H302"/>
  <c r="E303" l="1"/>
  <c r="C303"/>
  <c r="F302"/>
  <c r="D303"/>
  <c r="B304"/>
  <c r="H303"/>
  <c r="E304" l="1"/>
  <c r="C304"/>
  <c r="F303"/>
  <c r="D304"/>
  <c r="B305"/>
  <c r="H304"/>
  <c r="E305" l="1"/>
  <c r="C305"/>
  <c r="F304"/>
  <c r="D305"/>
  <c r="B306"/>
  <c r="H305"/>
  <c r="E306" l="1"/>
  <c r="C306"/>
  <c r="D306"/>
  <c r="F305"/>
  <c r="B307"/>
  <c r="H306"/>
  <c r="E307" l="1"/>
  <c r="C307"/>
  <c r="D307"/>
  <c r="F306"/>
  <c r="B308"/>
  <c r="H307"/>
  <c r="E308" l="1"/>
  <c r="C308"/>
  <c r="F307"/>
  <c r="H308"/>
  <c r="D308"/>
  <c r="B309"/>
  <c r="F308" l="1"/>
  <c r="E309"/>
  <c r="C309"/>
  <c r="D309"/>
  <c r="B310"/>
  <c r="H309"/>
  <c r="E310" l="1"/>
  <c r="C310"/>
  <c r="D310"/>
  <c r="F309"/>
  <c r="B311"/>
  <c r="H310"/>
  <c r="E311" l="1"/>
  <c r="C311"/>
  <c r="F310"/>
  <c r="D311"/>
  <c r="B312"/>
  <c r="H311"/>
  <c r="E312" l="1"/>
  <c r="C312"/>
  <c r="F311"/>
  <c r="D312"/>
  <c r="B313"/>
  <c r="H312"/>
  <c r="E313" l="1"/>
  <c r="C313"/>
  <c r="F312"/>
  <c r="D313"/>
  <c r="B314"/>
  <c r="H313"/>
  <c r="E314" l="1"/>
  <c r="C314"/>
  <c r="D314"/>
  <c r="F313"/>
  <c r="B315"/>
  <c r="H314"/>
  <c r="E315" l="1"/>
  <c r="C315"/>
  <c r="F314"/>
  <c r="H315"/>
  <c r="D315"/>
  <c r="B316"/>
  <c r="F315" l="1"/>
  <c r="E316"/>
  <c r="C316"/>
  <c r="D316"/>
  <c r="B317"/>
  <c r="H316"/>
  <c r="E317" l="1"/>
  <c r="C317"/>
  <c r="F316"/>
  <c r="D317"/>
  <c r="B318"/>
  <c r="H317"/>
  <c r="E318" l="1"/>
  <c r="C318"/>
  <c r="D318"/>
  <c r="F317"/>
  <c r="B319"/>
  <c r="H318"/>
  <c r="E319" l="1"/>
  <c r="C319"/>
  <c r="F318"/>
  <c r="H319"/>
  <c r="D319"/>
  <c r="B320"/>
  <c r="F319" l="1"/>
  <c r="E320"/>
  <c r="C320"/>
  <c r="D320"/>
  <c r="B321"/>
  <c r="H320"/>
  <c r="E321" l="1"/>
  <c r="C321"/>
  <c r="F320"/>
  <c r="B322"/>
  <c r="H321"/>
  <c r="E322" l="1"/>
  <c r="C322"/>
  <c r="D322"/>
  <c r="B323"/>
  <c r="H322"/>
  <c r="D321"/>
  <c r="F321" s="1"/>
  <c r="E323" l="1"/>
  <c r="C323"/>
  <c r="B324"/>
  <c r="F322"/>
  <c r="H323"/>
  <c r="E324" l="1"/>
  <c r="C324"/>
  <c r="D324"/>
  <c r="B325"/>
  <c r="H324"/>
  <c r="D323"/>
  <c r="F323" s="1"/>
  <c r="E325" l="1"/>
  <c r="C325"/>
  <c r="D325"/>
  <c r="F324"/>
  <c r="B326"/>
  <c r="H325"/>
  <c r="E326" l="1"/>
  <c r="C326"/>
  <c r="F325"/>
  <c r="B327"/>
  <c r="H326"/>
  <c r="E327" l="1"/>
  <c r="C327"/>
  <c r="D326"/>
  <c r="F326" s="1"/>
  <c r="B328"/>
  <c r="H327"/>
  <c r="E328" l="1"/>
  <c r="C328"/>
  <c r="D328"/>
  <c r="B329"/>
  <c r="H328"/>
  <c r="D327"/>
  <c r="E329" l="1"/>
  <c r="C329"/>
  <c r="F328"/>
  <c r="H329"/>
  <c r="B330"/>
  <c r="F327"/>
  <c r="E330" l="1"/>
  <c r="C330"/>
  <c r="D329"/>
  <c r="F329" s="1"/>
  <c r="D330"/>
  <c r="B331"/>
  <c r="H330"/>
  <c r="E331" l="1"/>
  <c r="C331"/>
  <c r="F330"/>
  <c r="B332"/>
  <c r="H331"/>
  <c r="E332" l="1"/>
  <c r="C332"/>
  <c r="B333"/>
  <c r="H332"/>
  <c r="D331"/>
  <c r="E333" l="1"/>
  <c r="C333"/>
  <c r="D333"/>
  <c r="B334"/>
  <c r="H333"/>
  <c r="D332"/>
  <c r="F332" s="1"/>
  <c r="F331"/>
  <c r="E334" l="1"/>
  <c r="C334"/>
  <c r="F333"/>
  <c r="B335"/>
  <c r="H334"/>
  <c r="E335" l="1"/>
  <c r="C335"/>
  <c r="B336"/>
  <c r="H335"/>
  <c r="D334"/>
  <c r="F334" s="1"/>
  <c r="E336" l="1"/>
  <c r="C336"/>
  <c r="D336"/>
  <c r="B337"/>
  <c r="H336"/>
  <c r="D335"/>
  <c r="E337" l="1"/>
  <c r="C337"/>
  <c r="F336"/>
  <c r="D337"/>
  <c r="B338"/>
  <c r="H337"/>
  <c r="F335"/>
  <c r="E338" l="1"/>
  <c r="C338"/>
  <c r="D338"/>
  <c r="F337"/>
  <c r="B339"/>
  <c r="H338"/>
  <c r="E339" l="1"/>
  <c r="C339"/>
  <c r="F338"/>
  <c r="D339"/>
  <c r="B340"/>
  <c r="H339"/>
  <c r="E340" l="1"/>
  <c r="C340"/>
  <c r="D340"/>
  <c r="F339"/>
  <c r="B341"/>
  <c r="H340"/>
  <c r="E341" l="1"/>
  <c r="C341"/>
  <c r="F340"/>
  <c r="B342"/>
  <c r="H341"/>
  <c r="E342" l="1"/>
  <c r="C342"/>
  <c r="D341"/>
  <c r="F341" s="1"/>
  <c r="D342"/>
  <c r="B343"/>
  <c r="H342"/>
  <c r="E343" l="1"/>
  <c r="C343"/>
  <c r="F342"/>
  <c r="B344"/>
  <c r="H343"/>
  <c r="E344" l="1"/>
  <c r="C344"/>
  <c r="D344"/>
  <c r="B345"/>
  <c r="H344"/>
  <c r="D343"/>
  <c r="E345" l="1"/>
  <c r="C345"/>
  <c r="F344"/>
  <c r="H345"/>
  <c r="B346"/>
  <c r="F343"/>
  <c r="E346" l="1"/>
  <c r="C346"/>
  <c r="D346"/>
  <c r="B347"/>
  <c r="H346"/>
  <c r="D345"/>
  <c r="F345" s="1"/>
  <c r="E347" l="1"/>
  <c r="C347"/>
  <c r="F346"/>
  <c r="B348"/>
  <c r="H347"/>
  <c r="E348" l="1"/>
  <c r="C348"/>
  <c r="B349"/>
  <c r="H348"/>
  <c r="D347"/>
  <c r="F347" s="1"/>
  <c r="E349" l="1"/>
  <c r="C349"/>
  <c r="B350"/>
  <c r="H349"/>
  <c r="D348"/>
  <c r="F348" s="1"/>
  <c r="E350" l="1"/>
  <c r="C350"/>
  <c r="D350"/>
  <c r="B351"/>
  <c r="H350"/>
  <c r="D349"/>
  <c r="F349" s="1"/>
  <c r="E351" l="1"/>
  <c r="C351"/>
  <c r="F350"/>
  <c r="H351"/>
  <c r="B352"/>
  <c r="E352" l="1"/>
  <c r="C352"/>
  <c r="D352"/>
  <c r="B353"/>
  <c r="H352"/>
  <c r="D351"/>
  <c r="E353" l="1"/>
  <c r="C353"/>
  <c r="F352"/>
  <c r="H353"/>
  <c r="D353"/>
  <c r="B354"/>
  <c r="F351"/>
  <c r="E354" l="1"/>
  <c r="C354"/>
  <c r="D354"/>
  <c r="F353"/>
  <c r="B355"/>
  <c r="H354"/>
  <c r="E355" l="1"/>
  <c r="C355"/>
  <c r="F354"/>
  <c r="B356"/>
  <c r="H355"/>
  <c r="E356" l="1"/>
  <c r="C356"/>
  <c r="D356"/>
  <c r="B357"/>
  <c r="H356"/>
  <c r="D355"/>
  <c r="F355" s="1"/>
  <c r="E357" l="1"/>
  <c r="C357"/>
  <c r="F356"/>
  <c r="D357"/>
  <c r="B358"/>
  <c r="H357"/>
  <c r="E358" l="1"/>
  <c r="C358"/>
  <c r="D358"/>
  <c r="F357"/>
  <c r="B359"/>
  <c r="H358"/>
  <c r="E359" l="1"/>
  <c r="C359"/>
  <c r="F358"/>
  <c r="B360"/>
  <c r="H359"/>
  <c r="E360" l="1"/>
  <c r="C360"/>
  <c r="D360"/>
  <c r="B361"/>
  <c r="H360"/>
  <c r="D359"/>
  <c r="E361" l="1"/>
  <c r="C361"/>
  <c r="F360"/>
  <c r="H361"/>
  <c r="B362"/>
  <c r="F359"/>
  <c r="E362" l="1"/>
  <c r="C362"/>
  <c r="D362"/>
  <c r="B363"/>
  <c r="H362"/>
  <c r="D361"/>
  <c r="E363" l="1"/>
  <c r="C363"/>
  <c r="F362"/>
  <c r="H363"/>
  <c r="D363"/>
  <c r="B364"/>
  <c r="F361"/>
  <c r="E364" l="1"/>
  <c r="C364"/>
  <c r="F363"/>
  <c r="B365"/>
  <c r="H364"/>
  <c r="E365" l="1"/>
  <c r="C365"/>
  <c r="D365"/>
  <c r="B366"/>
  <c r="H365"/>
  <c r="D364"/>
  <c r="F364" s="1"/>
  <c r="E366" l="1"/>
  <c r="C366"/>
  <c r="D366"/>
  <c r="F365"/>
  <c r="B367"/>
  <c r="H366"/>
  <c r="E367" l="1"/>
  <c r="C367"/>
  <c r="F366"/>
  <c r="D367"/>
  <c r="B368"/>
  <c r="H367"/>
  <c r="E368" l="1"/>
  <c r="C368"/>
  <c r="F367"/>
  <c r="D368"/>
  <c r="B369"/>
  <c r="H368"/>
  <c r="E369" l="1"/>
  <c r="C369"/>
  <c r="F368"/>
  <c r="D369"/>
  <c r="B370"/>
  <c r="H369"/>
  <c r="E370" l="1"/>
  <c r="C370"/>
  <c r="F369"/>
  <c r="H370"/>
  <c r="D370"/>
  <c r="B371"/>
  <c r="F370" l="1"/>
  <c r="E371"/>
  <c r="C371"/>
  <c r="D371"/>
  <c r="B372"/>
  <c r="H371"/>
  <c r="E372" l="1"/>
  <c r="C372"/>
  <c r="F371"/>
  <c r="H372"/>
  <c r="D372"/>
  <c r="B373"/>
  <c r="F372" l="1"/>
  <c r="E373"/>
  <c r="C373"/>
  <c r="D373"/>
  <c r="B374"/>
  <c r="H373"/>
  <c r="E374" l="1"/>
  <c r="C374"/>
  <c r="F373"/>
  <c r="D374"/>
  <c r="B375"/>
  <c r="H374"/>
  <c r="E375" l="1"/>
  <c r="C375"/>
  <c r="F374"/>
  <c r="D375"/>
  <c r="B376"/>
  <c r="H375"/>
  <c r="E376" l="1"/>
  <c r="C376"/>
  <c r="D376"/>
  <c r="F375"/>
  <c r="B377"/>
  <c r="H376"/>
  <c r="E377" l="1"/>
  <c r="C377"/>
  <c r="F376"/>
  <c r="D377"/>
  <c r="B378"/>
  <c r="H377"/>
  <c r="E378" l="1"/>
  <c r="C378"/>
  <c r="D378"/>
  <c r="F377"/>
  <c r="B379"/>
  <c r="H378"/>
  <c r="E379" l="1"/>
  <c r="C379"/>
  <c r="F378"/>
  <c r="H379"/>
  <c r="D379"/>
  <c r="B380"/>
  <c r="F379" l="1"/>
  <c r="E380"/>
  <c r="C380"/>
  <c r="D380"/>
  <c r="B381"/>
  <c r="H380"/>
  <c r="E381" l="1"/>
  <c r="C381"/>
  <c r="F380"/>
  <c r="D381"/>
  <c r="B382"/>
  <c r="H381"/>
  <c r="E382" l="1"/>
  <c r="C382"/>
  <c r="F381"/>
  <c r="D382"/>
  <c r="B383"/>
  <c r="H382"/>
  <c r="E383" l="1"/>
  <c r="C383"/>
  <c r="F382"/>
  <c r="D383"/>
  <c r="B384"/>
  <c r="H383"/>
  <c r="E384" l="1"/>
  <c r="C384"/>
  <c r="F383"/>
  <c r="H384"/>
  <c r="D384"/>
  <c r="B385"/>
  <c r="F384" l="1"/>
  <c r="E385"/>
  <c r="C385"/>
  <c r="D385"/>
  <c r="B386"/>
  <c r="H385"/>
  <c r="E386" l="1"/>
  <c r="C386"/>
  <c r="F385"/>
  <c r="D386"/>
  <c r="B387"/>
  <c r="H386"/>
  <c r="E387" l="1"/>
  <c r="C387"/>
  <c r="F386"/>
  <c r="D387"/>
  <c r="B388"/>
  <c r="H387"/>
  <c r="E388" l="1"/>
  <c r="C388"/>
  <c r="F387"/>
  <c r="D388"/>
  <c r="B389"/>
  <c r="H388"/>
  <c r="E389" l="1"/>
  <c r="C389"/>
  <c r="F388"/>
  <c r="D389"/>
  <c r="B390"/>
  <c r="H389"/>
  <c r="E390" l="1"/>
  <c r="C390"/>
  <c r="F389"/>
  <c r="D390"/>
  <c r="B391"/>
  <c r="H390"/>
  <c r="E391" l="1"/>
  <c r="C391"/>
  <c r="F390"/>
  <c r="D391"/>
  <c r="B392"/>
  <c r="H391"/>
  <c r="E392" l="1"/>
  <c r="C392"/>
  <c r="F391"/>
  <c r="D392"/>
  <c r="B393"/>
  <c r="H392"/>
  <c r="E393" l="1"/>
  <c r="C393"/>
  <c r="F392"/>
  <c r="D393"/>
  <c r="B394"/>
  <c r="H393"/>
  <c r="E394" l="1"/>
  <c r="C394"/>
  <c r="F393"/>
  <c r="H394"/>
  <c r="D394"/>
  <c r="B395"/>
  <c r="F394" l="1"/>
  <c r="E395"/>
  <c r="C395"/>
  <c r="D395"/>
  <c r="B396"/>
  <c r="H395"/>
  <c r="E396" l="1"/>
  <c r="C396"/>
  <c r="F395"/>
  <c r="H396"/>
  <c r="D396"/>
  <c r="B397"/>
  <c r="F396" l="1"/>
  <c r="E397"/>
  <c r="C397"/>
  <c r="D397"/>
  <c r="B398"/>
  <c r="H397"/>
  <c r="E398" l="1"/>
  <c r="C398"/>
  <c r="F397"/>
  <c r="D398"/>
  <c r="B399"/>
  <c r="H398"/>
  <c r="E399" l="1"/>
  <c r="C399"/>
  <c r="D399"/>
  <c r="F398"/>
  <c r="B400"/>
  <c r="H399"/>
  <c r="E400" l="1"/>
  <c r="C400"/>
  <c r="D400"/>
  <c r="F399"/>
  <c r="B401"/>
  <c r="H400"/>
  <c r="E401" l="1"/>
  <c r="C401"/>
  <c r="F400"/>
  <c r="D401"/>
  <c r="B402"/>
  <c r="H401"/>
  <c r="E402" l="1"/>
  <c r="C402"/>
  <c r="F401"/>
  <c r="H402"/>
  <c r="D402"/>
  <c r="B403"/>
  <c r="F402" l="1"/>
  <c r="E403"/>
  <c r="C403"/>
  <c r="D403"/>
  <c r="B404"/>
  <c r="H403"/>
  <c r="E404" l="1"/>
  <c r="C404"/>
  <c r="F403"/>
  <c r="D404"/>
  <c r="B405"/>
  <c r="H404"/>
  <c r="E405" l="1"/>
  <c r="C405"/>
  <c r="F404"/>
  <c r="H405"/>
  <c r="D405"/>
  <c r="B406"/>
  <c r="F405" l="1"/>
  <c r="E406"/>
  <c r="C406"/>
  <c r="D406"/>
  <c r="B407"/>
  <c r="H406"/>
  <c r="E407" l="1"/>
  <c r="C407"/>
  <c r="F406"/>
  <c r="D407"/>
  <c r="B408"/>
  <c r="H407"/>
  <c r="E408" l="1"/>
  <c r="C408"/>
  <c r="F407"/>
  <c r="D408"/>
  <c r="B409"/>
  <c r="H408"/>
  <c r="E409" l="1"/>
  <c r="C409"/>
  <c r="F408"/>
  <c r="D409"/>
  <c r="B410"/>
  <c r="H409"/>
  <c r="E410" l="1"/>
  <c r="C410"/>
  <c r="D410"/>
  <c r="F409"/>
  <c r="B411"/>
  <c r="H410"/>
  <c r="E411" l="1"/>
  <c r="C411"/>
  <c r="F410"/>
  <c r="D411"/>
  <c r="B412"/>
  <c r="H411"/>
  <c r="E412" l="1"/>
  <c r="C412"/>
  <c r="F411"/>
  <c r="D412"/>
  <c r="B413"/>
  <c r="H412"/>
  <c r="E413" l="1"/>
  <c r="C413"/>
  <c r="F412"/>
  <c r="D413"/>
  <c r="B414"/>
  <c r="H413"/>
  <c r="E414" l="1"/>
  <c r="C414"/>
  <c r="D414"/>
  <c r="F413"/>
  <c r="B415"/>
  <c r="H414"/>
  <c r="E415" l="1"/>
  <c r="C415"/>
  <c r="D415"/>
  <c r="F414"/>
  <c r="B416"/>
  <c r="H415"/>
  <c r="E416" l="1"/>
  <c r="C416"/>
  <c r="F415"/>
  <c r="D416"/>
  <c r="B417"/>
  <c r="H416"/>
  <c r="E417" l="1"/>
  <c r="C417"/>
  <c r="F416"/>
  <c r="D417"/>
  <c r="B418"/>
  <c r="H417"/>
  <c r="E418" l="1"/>
  <c r="C418"/>
  <c r="F417"/>
  <c r="D418"/>
  <c r="B419"/>
  <c r="H418"/>
  <c r="E419" l="1"/>
  <c r="C419"/>
  <c r="F418"/>
  <c r="D419"/>
  <c r="B420"/>
  <c r="H419"/>
  <c r="E420" l="1"/>
  <c r="C420"/>
  <c r="D420"/>
  <c r="F419"/>
  <c r="B421"/>
  <c r="H420"/>
  <c r="E421" l="1"/>
  <c r="C421"/>
  <c r="F420"/>
  <c r="H421"/>
  <c r="D421"/>
  <c r="B422"/>
  <c r="F421" l="1"/>
  <c r="E422"/>
  <c r="C422"/>
  <c r="D422"/>
  <c r="B423"/>
  <c r="H422"/>
  <c r="E423" l="1"/>
  <c r="C423"/>
  <c r="F422"/>
  <c r="D423"/>
  <c r="B424"/>
  <c r="H423"/>
  <c r="E424" l="1"/>
  <c r="C424"/>
  <c r="D424"/>
  <c r="F423"/>
  <c r="B425"/>
  <c r="H424"/>
  <c r="E425" l="1"/>
  <c r="C425"/>
  <c r="F424"/>
  <c r="D425"/>
  <c r="B426"/>
  <c r="H425"/>
  <c r="E426" l="1"/>
  <c r="C426"/>
  <c r="D426"/>
  <c r="F425"/>
  <c r="B427"/>
  <c r="H426"/>
  <c r="E427" l="1"/>
  <c r="C427"/>
  <c r="F426"/>
  <c r="D427"/>
  <c r="B428"/>
  <c r="H427"/>
  <c r="E428" l="1"/>
  <c r="C428"/>
  <c r="F427"/>
  <c r="H428"/>
  <c r="D428"/>
  <c r="B429"/>
  <c r="F428" l="1"/>
  <c r="E429"/>
  <c r="C429"/>
  <c r="D429"/>
  <c r="B430"/>
  <c r="H429"/>
  <c r="E430" l="1"/>
  <c r="C430"/>
  <c r="F429"/>
  <c r="D430"/>
  <c r="B431"/>
  <c r="H430"/>
  <c r="E431" l="1"/>
  <c r="C431"/>
  <c r="H431"/>
  <c r="D431"/>
  <c r="F430"/>
  <c r="B432"/>
  <c r="E432" l="1"/>
  <c r="C432"/>
  <c r="F431"/>
  <c r="D432"/>
  <c r="B433"/>
  <c r="H432"/>
  <c r="E433" l="1"/>
  <c r="C433"/>
  <c r="D433"/>
  <c r="F432"/>
  <c r="B434"/>
  <c r="H433"/>
  <c r="E434" l="1"/>
  <c r="C434"/>
  <c r="D434"/>
  <c r="F433"/>
  <c r="B435"/>
  <c r="H434"/>
  <c r="E435" l="1"/>
  <c r="C435"/>
  <c r="F434"/>
  <c r="H435"/>
  <c r="D435"/>
  <c r="B436"/>
  <c r="F435" l="1"/>
  <c r="E436"/>
  <c r="C436"/>
  <c r="D436"/>
  <c r="B437"/>
  <c r="H436"/>
  <c r="E437" l="1"/>
  <c r="C437"/>
  <c r="F436"/>
  <c r="H437"/>
  <c r="D437"/>
  <c r="B438"/>
  <c r="F437" l="1"/>
  <c r="E438"/>
  <c r="C438"/>
  <c r="D438"/>
  <c r="B439"/>
  <c r="H438"/>
  <c r="E439" l="1"/>
  <c r="C439"/>
  <c r="F438"/>
  <c r="D439"/>
  <c r="B440"/>
  <c r="H439"/>
  <c r="E440" l="1"/>
  <c r="C440"/>
  <c r="D440"/>
  <c r="F439"/>
  <c r="B441"/>
  <c r="H440"/>
  <c r="E441" l="1"/>
  <c r="C441"/>
  <c r="F440"/>
  <c r="D441"/>
  <c r="B442"/>
  <c r="H441"/>
  <c r="E442" l="1"/>
  <c r="C442"/>
  <c r="D442"/>
  <c r="F441"/>
  <c r="B443"/>
  <c r="H442"/>
  <c r="E443" l="1"/>
  <c r="C443"/>
  <c r="F442"/>
  <c r="D443"/>
  <c r="B444"/>
  <c r="H443"/>
  <c r="E444" l="1"/>
  <c r="C444"/>
  <c r="F443"/>
  <c r="D444"/>
  <c r="B445"/>
  <c r="H444"/>
  <c r="E445" l="1"/>
  <c r="C445"/>
  <c r="F444"/>
  <c r="D445"/>
  <c r="B446"/>
  <c r="H445"/>
  <c r="E446" l="1"/>
  <c r="C446"/>
  <c r="D446"/>
  <c r="F445"/>
  <c r="B447"/>
  <c r="H446"/>
  <c r="E447" l="1"/>
  <c r="C447"/>
  <c r="F446"/>
  <c r="H447"/>
  <c r="D447"/>
  <c r="B448"/>
  <c r="F447" l="1"/>
  <c r="E448"/>
  <c r="C448"/>
  <c r="D448"/>
  <c r="B449"/>
  <c r="H448"/>
  <c r="E449" l="1"/>
  <c r="C449"/>
  <c r="F448"/>
  <c r="D449"/>
  <c r="B450"/>
  <c r="H449"/>
  <c r="E450" l="1"/>
  <c r="C450"/>
  <c r="D450"/>
  <c r="F449"/>
  <c r="B451"/>
  <c r="H450"/>
  <c r="E451" l="1"/>
  <c r="C451"/>
  <c r="F450"/>
  <c r="D451"/>
  <c r="B452"/>
  <c r="H451"/>
  <c r="E452" l="1"/>
  <c r="C452"/>
  <c r="F451"/>
  <c r="D452"/>
  <c r="B453"/>
  <c r="H452"/>
  <c r="E453" l="1"/>
  <c r="C453"/>
  <c r="F452"/>
  <c r="D453"/>
  <c r="B454"/>
  <c r="H453"/>
  <c r="E454" l="1"/>
  <c r="C454"/>
  <c r="F453"/>
  <c r="D454"/>
  <c r="B455"/>
  <c r="H454"/>
  <c r="E455" l="1"/>
  <c r="C455"/>
  <c r="F454"/>
  <c r="D455"/>
  <c r="B456"/>
  <c r="H455"/>
  <c r="E456" l="1"/>
  <c r="C456"/>
  <c r="F455"/>
  <c r="H456"/>
  <c r="D456"/>
  <c r="B457"/>
  <c r="F456" l="1"/>
  <c r="E457"/>
  <c r="C457"/>
  <c r="D457"/>
  <c r="B458"/>
  <c r="H457"/>
  <c r="E458" l="1"/>
  <c r="C458"/>
  <c r="F457"/>
  <c r="H458"/>
  <c r="D458"/>
  <c r="B459"/>
  <c r="F458" l="1"/>
  <c r="E459"/>
  <c r="C459"/>
  <c r="D459"/>
  <c r="B460"/>
  <c r="H459"/>
  <c r="E460" l="1"/>
  <c r="C460"/>
  <c r="F459"/>
  <c r="D460"/>
  <c r="B461"/>
  <c r="H460"/>
  <c r="E461" l="1"/>
  <c r="C461"/>
  <c r="F460"/>
  <c r="D461"/>
  <c r="B462"/>
  <c r="H461"/>
  <c r="E462" l="1"/>
  <c r="C462"/>
  <c r="F461"/>
  <c r="D462"/>
  <c r="B463"/>
  <c r="H462"/>
  <c r="E463" l="1"/>
  <c r="C463"/>
  <c r="F462"/>
  <c r="D463"/>
  <c r="B464"/>
  <c r="H463"/>
  <c r="E464" l="1"/>
  <c r="C464"/>
  <c r="F463"/>
  <c r="D464"/>
  <c r="B465"/>
  <c r="H464"/>
  <c r="E465" l="1"/>
  <c r="C465"/>
  <c r="F464"/>
  <c r="D465"/>
  <c r="B466"/>
  <c r="H465"/>
  <c r="E466" l="1"/>
  <c r="C466"/>
  <c r="D466"/>
  <c r="F465"/>
  <c r="B467"/>
  <c r="H466"/>
  <c r="E467" l="1"/>
  <c r="C467"/>
  <c r="F466"/>
  <c r="D467"/>
  <c r="B468"/>
  <c r="H467"/>
  <c r="E468" l="1"/>
  <c r="C468"/>
  <c r="F467"/>
  <c r="D468"/>
  <c r="B469"/>
  <c r="H468"/>
  <c r="E469" l="1"/>
  <c r="C469"/>
  <c r="F468"/>
  <c r="D469"/>
  <c r="B470"/>
  <c r="H469"/>
  <c r="E470" l="1"/>
  <c r="C470"/>
  <c r="F469"/>
  <c r="D470"/>
  <c r="B471"/>
  <c r="H470"/>
  <c r="E471" l="1"/>
  <c r="C471"/>
  <c r="F470"/>
  <c r="D471"/>
  <c r="B472"/>
  <c r="H471"/>
  <c r="E472" l="1"/>
  <c r="C472"/>
  <c r="F471"/>
  <c r="D472"/>
  <c r="B473"/>
  <c r="H472"/>
  <c r="E473" l="1"/>
  <c r="C473"/>
  <c r="F472"/>
  <c r="D473"/>
  <c r="B474"/>
  <c r="H473"/>
  <c r="E474" l="1"/>
  <c r="C474"/>
  <c r="D474"/>
  <c r="F473"/>
  <c r="B475"/>
  <c r="H474"/>
  <c r="E475" l="1"/>
  <c r="C475"/>
  <c r="F474"/>
  <c r="D475"/>
  <c r="B476"/>
  <c r="H475"/>
  <c r="E476" l="1"/>
  <c r="C476"/>
  <c r="F475"/>
  <c r="H476"/>
  <c r="D476"/>
  <c r="B477"/>
  <c r="F476" l="1"/>
  <c r="E477"/>
  <c r="C477"/>
  <c r="D477"/>
  <c r="B478"/>
  <c r="H477"/>
  <c r="E478" l="1"/>
  <c r="C478"/>
  <c r="F477"/>
  <c r="H478"/>
  <c r="D478"/>
  <c r="B479"/>
  <c r="F478" l="1"/>
  <c r="E479"/>
  <c r="C479"/>
  <c r="D479"/>
  <c r="B480"/>
  <c r="H479"/>
  <c r="E480" l="1"/>
  <c r="C480"/>
  <c r="F479"/>
  <c r="D480"/>
  <c r="B481"/>
  <c r="H480"/>
  <c r="E481" l="1"/>
  <c r="C481"/>
  <c r="F480"/>
  <c r="D481"/>
  <c r="B482"/>
  <c r="H481"/>
  <c r="E482" l="1"/>
  <c r="C482"/>
  <c r="D482"/>
  <c r="F481"/>
  <c r="B483"/>
  <c r="H482"/>
  <c r="E483" l="1"/>
  <c r="C483"/>
  <c r="F482"/>
  <c r="H483"/>
  <c r="D483"/>
  <c r="B484"/>
  <c r="F483" l="1"/>
  <c r="E484"/>
  <c r="C484"/>
  <c r="D484"/>
  <c r="B485"/>
  <c r="H484"/>
  <c r="E485" l="1"/>
  <c r="C485"/>
  <c r="F484"/>
  <c r="D485"/>
  <c r="B486"/>
  <c r="H485"/>
  <c r="E486" l="1"/>
  <c r="C486"/>
  <c r="F485"/>
  <c r="D486"/>
  <c r="B487"/>
  <c r="H486"/>
  <c r="E487" l="1"/>
  <c r="C487"/>
  <c r="F486"/>
  <c r="D487"/>
  <c r="B488"/>
  <c r="H487"/>
  <c r="E488" l="1"/>
  <c r="C488"/>
  <c r="D488"/>
  <c r="F487"/>
  <c r="B489"/>
  <c r="H488"/>
  <c r="E489" l="1"/>
  <c r="C489"/>
  <c r="F488"/>
  <c r="D489"/>
  <c r="B490"/>
  <c r="H489"/>
  <c r="E490" l="1"/>
  <c r="C490"/>
  <c r="F489"/>
  <c r="H490"/>
  <c r="D490"/>
  <c r="B491"/>
  <c r="F490" l="1"/>
  <c r="E491"/>
  <c r="C491"/>
  <c r="D491"/>
  <c r="B492"/>
  <c r="H491"/>
  <c r="E492" l="1"/>
  <c r="C492"/>
  <c r="F491"/>
  <c r="D492"/>
  <c r="B493"/>
  <c r="H492"/>
  <c r="E493" l="1"/>
  <c r="C493"/>
  <c r="F492"/>
  <c r="D493"/>
  <c r="B494"/>
  <c r="H493"/>
  <c r="E494" l="1"/>
  <c r="C494"/>
  <c r="D494"/>
  <c r="F493"/>
  <c r="B495"/>
  <c r="H494"/>
  <c r="E495" l="1"/>
  <c r="C495"/>
  <c r="F494"/>
  <c r="D495"/>
  <c r="B496"/>
  <c r="H495"/>
  <c r="E496" l="1"/>
  <c r="C496"/>
  <c r="F495"/>
  <c r="D496"/>
  <c r="B497"/>
  <c r="H496"/>
  <c r="E497" l="1"/>
  <c r="C497"/>
  <c r="F496"/>
  <c r="D497"/>
  <c r="B498"/>
  <c r="H497"/>
  <c r="E498" l="1"/>
  <c r="C498"/>
  <c r="F497"/>
  <c r="D498"/>
  <c r="B499"/>
  <c r="H498"/>
  <c r="E499" l="1"/>
  <c r="C499"/>
  <c r="F498"/>
  <c r="D499"/>
  <c r="B500"/>
  <c r="H499"/>
  <c r="E500" l="1"/>
  <c r="C500"/>
  <c r="F499"/>
  <c r="I24"/>
  <c r="D500"/>
  <c r="H500"/>
  <c r="F500" l="1"/>
  <c r="G500" s="1"/>
  <c r="G499" s="1"/>
  <c r="G498" s="1"/>
  <c r="G497" s="1"/>
  <c r="G496" s="1"/>
  <c r="G495" s="1"/>
  <c r="G494" s="1"/>
  <c r="G493" s="1"/>
  <c r="G492" s="1"/>
  <c r="G491" s="1"/>
  <c r="G490" s="1"/>
  <c r="G489" s="1"/>
  <c r="G488" s="1"/>
  <c r="G487" s="1"/>
  <c r="G486" s="1"/>
  <c r="G485" s="1"/>
  <c r="G484" s="1"/>
  <c r="G483" s="1"/>
  <c r="G482" s="1"/>
  <c r="G481" s="1"/>
  <c r="G480" s="1"/>
  <c r="G479" s="1"/>
  <c r="G478" s="1"/>
  <c r="G477" s="1"/>
  <c r="G476" s="1"/>
  <c r="G475" s="1"/>
  <c r="G474" s="1"/>
  <c r="G473" s="1"/>
  <c r="G472" s="1"/>
  <c r="G471" s="1"/>
  <c r="G470" s="1"/>
  <c r="G469" s="1"/>
  <c r="G468" s="1"/>
  <c r="G467" s="1"/>
  <c r="G466" s="1"/>
  <c r="G465" s="1"/>
  <c r="G464" s="1"/>
  <c r="G463" s="1"/>
  <c r="G462" s="1"/>
  <c r="G461" s="1"/>
  <c r="G460" s="1"/>
  <c r="G459" s="1"/>
  <c r="G458" s="1"/>
  <c r="G457" s="1"/>
  <c r="G456" s="1"/>
  <c r="G455" s="1"/>
  <c r="G454" s="1"/>
  <c r="G453" s="1"/>
  <c r="G452" s="1"/>
  <c r="G451" s="1"/>
  <c r="G450" s="1"/>
  <c r="G449" s="1"/>
  <c r="G448" s="1"/>
  <c r="G447" s="1"/>
  <c r="G446" s="1"/>
  <c r="G445" s="1"/>
  <c r="G444" s="1"/>
  <c r="G443" s="1"/>
  <c r="G442" s="1"/>
  <c r="G441" s="1"/>
  <c r="G440" s="1"/>
  <c r="G439" s="1"/>
  <c r="G438" s="1"/>
  <c r="G437" s="1"/>
  <c r="G436" s="1"/>
  <c r="G435" s="1"/>
  <c r="G434" s="1"/>
  <c r="G433" s="1"/>
  <c r="G432" s="1"/>
  <c r="G431" s="1"/>
  <c r="G430" s="1"/>
  <c r="G429" s="1"/>
  <c r="G428" s="1"/>
  <c r="G427" s="1"/>
  <c r="G426" s="1"/>
  <c r="G425" s="1"/>
  <c r="G424" s="1"/>
  <c r="G423" s="1"/>
  <c r="G422" s="1"/>
  <c r="G421" s="1"/>
  <c r="G420" s="1"/>
  <c r="G419" s="1"/>
  <c r="G418" s="1"/>
  <c r="G417" s="1"/>
  <c r="G416" s="1"/>
  <c r="G415" s="1"/>
  <c r="G414" s="1"/>
  <c r="G413" s="1"/>
  <c r="G412" s="1"/>
  <c r="G411" s="1"/>
  <c r="G410" s="1"/>
  <c r="G409" s="1"/>
  <c r="G408" s="1"/>
  <c r="G407" s="1"/>
  <c r="G406" s="1"/>
  <c r="G405" s="1"/>
  <c r="G404" s="1"/>
  <c r="G403" s="1"/>
  <c r="G402" s="1"/>
  <c r="G401" s="1"/>
  <c r="G400" s="1"/>
  <c r="G399" s="1"/>
  <c r="G398" s="1"/>
  <c r="G397" s="1"/>
  <c r="G396" s="1"/>
  <c r="G395" s="1"/>
  <c r="G394" s="1"/>
  <c r="G393" s="1"/>
  <c r="G392" s="1"/>
  <c r="G391" s="1"/>
  <c r="G390" s="1"/>
  <c r="G389" s="1"/>
  <c r="G388" s="1"/>
  <c r="G387" s="1"/>
  <c r="G386" s="1"/>
  <c r="G385" s="1"/>
  <c r="G384" s="1"/>
  <c r="G383" s="1"/>
  <c r="G382" s="1"/>
  <c r="G381" s="1"/>
  <c r="G380" s="1"/>
  <c r="G379" s="1"/>
  <c r="G378" s="1"/>
  <c r="G377" s="1"/>
  <c r="G376" s="1"/>
  <c r="G375" s="1"/>
  <c r="G374" s="1"/>
  <c r="G373" s="1"/>
  <c r="G372" s="1"/>
  <c r="G371" s="1"/>
  <c r="G370" s="1"/>
  <c r="G369" s="1"/>
  <c r="G368" s="1"/>
  <c r="G367" s="1"/>
  <c r="G366" s="1"/>
  <c r="G365" s="1"/>
  <c r="G364" s="1"/>
  <c r="G363" s="1"/>
  <c r="G362" s="1"/>
  <c r="G361" s="1"/>
  <c r="G360" s="1"/>
  <c r="G359" s="1"/>
  <c r="G358" s="1"/>
  <c r="G357" s="1"/>
  <c r="G356" s="1"/>
  <c r="G355" s="1"/>
  <c r="G354" s="1"/>
  <c r="G353" s="1"/>
  <c r="G352" s="1"/>
  <c r="G351" s="1"/>
  <c r="G350" s="1"/>
  <c r="G349" s="1"/>
  <c r="G348" s="1"/>
  <c r="G347" s="1"/>
  <c r="G346" s="1"/>
  <c r="G345" s="1"/>
  <c r="G344" s="1"/>
  <c r="G343" s="1"/>
  <c r="G342" s="1"/>
  <c r="G341" s="1"/>
  <c r="G340" s="1"/>
  <c r="G339" s="1"/>
  <c r="G338" s="1"/>
  <c r="G337" s="1"/>
  <c r="G336" s="1"/>
  <c r="G335" s="1"/>
  <c r="G334" s="1"/>
  <c r="G333" s="1"/>
  <c r="G332" s="1"/>
  <c r="G331" s="1"/>
  <c r="G330" s="1"/>
  <c r="G329" s="1"/>
  <c r="G328" s="1"/>
  <c r="G327" s="1"/>
  <c r="G326" s="1"/>
  <c r="G325" s="1"/>
  <c r="G324" s="1"/>
  <c r="G323" s="1"/>
  <c r="G322" s="1"/>
  <c r="G321" s="1"/>
  <c r="G320" s="1"/>
  <c r="G319" s="1"/>
  <c r="G318" s="1"/>
  <c r="G317" s="1"/>
  <c r="G316" s="1"/>
  <c r="G315" s="1"/>
  <c r="G314" s="1"/>
  <c r="G313" s="1"/>
  <c r="G312" s="1"/>
  <c r="G311" s="1"/>
  <c r="G310" s="1"/>
  <c r="G309" s="1"/>
  <c r="G308" s="1"/>
  <c r="G307" s="1"/>
  <c r="G306" s="1"/>
  <c r="G305" s="1"/>
  <c r="G304" s="1"/>
  <c r="G303" s="1"/>
  <c r="G302" s="1"/>
  <c r="G301" s="1"/>
  <c r="G300" s="1"/>
  <c r="G299" s="1"/>
  <c r="G298" s="1"/>
  <c r="G297" s="1"/>
  <c r="G296" s="1"/>
  <c r="G295" s="1"/>
  <c r="G294" s="1"/>
  <c r="G293" s="1"/>
  <c r="G292" s="1"/>
  <c r="G291" s="1"/>
  <c r="G290" s="1"/>
  <c r="G289" s="1"/>
  <c r="G288" s="1"/>
  <c r="G287" s="1"/>
  <c r="G286" s="1"/>
  <c r="G285" s="1"/>
  <c r="G284" s="1"/>
  <c r="G283" s="1"/>
  <c r="G282" s="1"/>
  <c r="G281" s="1"/>
  <c r="G280" s="1"/>
  <c r="G279" s="1"/>
  <c r="G278" s="1"/>
  <c r="G277" s="1"/>
  <c r="G276" s="1"/>
  <c r="G275" s="1"/>
  <c r="G274" s="1"/>
  <c r="G273" s="1"/>
  <c r="G272" s="1"/>
  <c r="G271" s="1"/>
  <c r="G270" s="1"/>
  <c r="G269" s="1"/>
  <c r="G268" s="1"/>
  <c r="G267" s="1"/>
  <c r="G266" s="1"/>
  <c r="G265" s="1"/>
  <c r="G264" s="1"/>
  <c r="G263" s="1"/>
  <c r="G262" s="1"/>
  <c r="G261" s="1"/>
  <c r="G260" s="1"/>
  <c r="G259" s="1"/>
  <c r="G258" s="1"/>
  <c r="G257" s="1"/>
  <c r="G256" s="1"/>
  <c r="G255" s="1"/>
  <c r="G254" s="1"/>
  <c r="G253" s="1"/>
  <c r="G252" s="1"/>
  <c r="G251" s="1"/>
  <c r="G250" s="1"/>
  <c r="G249" s="1"/>
  <c r="G248" s="1"/>
  <c r="G247" s="1"/>
  <c r="G246" s="1"/>
  <c r="G245" s="1"/>
  <c r="G244" s="1"/>
  <c r="G243" s="1"/>
  <c r="G242" s="1"/>
  <c r="G241" s="1"/>
  <c r="G240" s="1"/>
  <c r="G239" s="1"/>
  <c r="G238" s="1"/>
  <c r="G237" s="1"/>
  <c r="G236" s="1"/>
  <c r="G235" s="1"/>
  <c r="G234" s="1"/>
  <c r="G233" s="1"/>
  <c r="G232" s="1"/>
  <c r="G231" s="1"/>
  <c r="G230" s="1"/>
  <c r="G229" s="1"/>
  <c r="G228" s="1"/>
  <c r="G227" s="1"/>
  <c r="G226" s="1"/>
  <c r="G225" s="1"/>
  <c r="G224" s="1"/>
  <c r="G223" s="1"/>
  <c r="G222" s="1"/>
  <c r="G221" s="1"/>
  <c r="G220" s="1"/>
  <c r="G219" s="1"/>
  <c r="G218" s="1"/>
  <c r="G217" s="1"/>
  <c r="G216" s="1"/>
  <c r="G215" s="1"/>
  <c r="G214" s="1"/>
  <c r="G213" s="1"/>
  <c r="G212" s="1"/>
  <c r="G211" s="1"/>
  <c r="G210" s="1"/>
  <c r="G209" s="1"/>
  <c r="G208" s="1"/>
  <c r="G207" s="1"/>
  <c r="G206" s="1"/>
  <c r="G205" s="1"/>
  <c r="G204" s="1"/>
  <c r="G203" s="1"/>
  <c r="G202" s="1"/>
  <c r="G201" s="1"/>
  <c r="G200" s="1"/>
  <c r="G199" s="1"/>
  <c r="G198" s="1"/>
  <c r="G197" s="1"/>
  <c r="G196" s="1"/>
  <c r="G195" s="1"/>
  <c r="G194" s="1"/>
  <c r="G193" s="1"/>
  <c r="G192" s="1"/>
  <c r="G191" s="1"/>
  <c r="G190" s="1"/>
  <c r="G189" s="1"/>
  <c r="G188" s="1"/>
  <c r="G187" s="1"/>
  <c r="G186" s="1"/>
  <c r="G185" s="1"/>
  <c r="G184" s="1"/>
  <c r="G183" s="1"/>
  <c r="G182" s="1"/>
  <c r="G181" s="1"/>
  <c r="G180" s="1"/>
  <c r="G179" s="1"/>
  <c r="G178" s="1"/>
  <c r="G177" s="1"/>
  <c r="G176" s="1"/>
  <c r="G175" s="1"/>
  <c r="G174" s="1"/>
  <c r="G173" s="1"/>
  <c r="G172" s="1"/>
  <c r="G171" s="1"/>
  <c r="G170" s="1"/>
  <c r="G169" s="1"/>
  <c r="G168" s="1"/>
  <c r="G167" s="1"/>
  <c r="G166" s="1"/>
  <c r="G165" s="1"/>
  <c r="G164" s="1"/>
  <c r="G163" s="1"/>
  <c r="G162" s="1"/>
  <c r="G161" s="1"/>
  <c r="G160" s="1"/>
  <c r="G159" s="1"/>
  <c r="G158" s="1"/>
  <c r="G157" s="1"/>
  <c r="G156" s="1"/>
  <c r="G155" s="1"/>
  <c r="G154" s="1"/>
  <c r="G153" s="1"/>
  <c r="G152" s="1"/>
  <c r="G151" s="1"/>
  <c r="G150" s="1"/>
  <c r="G149" s="1"/>
  <c r="G148" s="1"/>
  <c r="G147" s="1"/>
  <c r="G146" s="1"/>
  <c r="G145" s="1"/>
  <c r="G144" s="1"/>
  <c r="G143" s="1"/>
  <c r="G142" s="1"/>
  <c r="G141" s="1"/>
  <c r="G140" s="1"/>
  <c r="G139" s="1"/>
  <c r="G138" s="1"/>
  <c r="G137" s="1"/>
  <c r="G136" s="1"/>
  <c r="G135" s="1"/>
  <c r="G134" s="1"/>
  <c r="G133" s="1"/>
  <c r="G132" s="1"/>
  <c r="G131" s="1"/>
  <c r="G130" s="1"/>
  <c r="G129" s="1"/>
  <c r="G128" s="1"/>
  <c r="G127" s="1"/>
  <c r="G126" s="1"/>
  <c r="G125" s="1"/>
  <c r="G124" s="1"/>
  <c r="G123" s="1"/>
  <c r="G122" s="1"/>
  <c r="G121" s="1"/>
  <c r="G120" s="1"/>
  <c r="G119" s="1"/>
  <c r="G118" s="1"/>
  <c r="G117" s="1"/>
  <c r="G116" s="1"/>
  <c r="G115" s="1"/>
  <c r="G114" s="1"/>
  <c r="G113" s="1"/>
  <c r="G112" s="1"/>
  <c r="G111" s="1"/>
  <c r="G110" s="1"/>
  <c r="G109" s="1"/>
  <c r="G108" s="1"/>
  <c r="G107" s="1"/>
  <c r="G106" s="1"/>
  <c r="G105" s="1"/>
  <c r="G104" s="1"/>
  <c r="G103" s="1"/>
  <c r="G102" s="1"/>
  <c r="G101" s="1"/>
  <c r="G100" s="1"/>
  <c r="G99" s="1"/>
  <c r="G98" s="1"/>
  <c r="G97" s="1"/>
  <c r="G96" s="1"/>
  <c r="G95" s="1"/>
  <c r="G94" s="1"/>
  <c r="G93" s="1"/>
  <c r="G92" s="1"/>
  <c r="G91" s="1"/>
  <c r="G90" s="1"/>
  <c r="G89" s="1"/>
  <c r="G88" s="1"/>
  <c r="G87" s="1"/>
  <c r="G86" s="1"/>
  <c r="G85" s="1"/>
  <c r="G84" s="1"/>
  <c r="G83" s="1"/>
  <c r="G82" s="1"/>
  <c r="G81" s="1"/>
  <c r="G80" s="1"/>
  <c r="G79" s="1"/>
  <c r="G78" s="1"/>
  <c r="G77" s="1"/>
  <c r="G76" s="1"/>
  <c r="G75" s="1"/>
  <c r="G74" s="1"/>
  <c r="G73" s="1"/>
  <c r="G72" s="1"/>
  <c r="G71" s="1"/>
  <c r="G70" s="1"/>
  <c r="G69" s="1"/>
  <c r="G68" s="1"/>
  <c r="G67" s="1"/>
  <c r="G66" s="1"/>
  <c r="G65" s="1"/>
  <c r="G64" s="1"/>
  <c r="G63" s="1"/>
  <c r="G62" s="1"/>
  <c r="G61" s="1"/>
  <c r="G60" s="1"/>
  <c r="G59" s="1"/>
  <c r="G58" s="1"/>
  <c r="G57" s="1"/>
  <c r="G56" s="1"/>
  <c r="G55" s="1"/>
  <c r="G54" s="1"/>
  <c r="G53" s="1"/>
  <c r="G52" s="1"/>
  <c r="G51" s="1"/>
  <c r="G50" s="1"/>
  <c r="G49" s="1"/>
  <c r="G48" s="1"/>
  <c r="G47" s="1"/>
  <c r="G46" s="1"/>
  <c r="G45" s="1"/>
  <c r="G44" s="1"/>
  <c r="G43" s="1"/>
  <c r="G42" s="1"/>
  <c r="G41" s="1"/>
  <c r="G40" s="1"/>
  <c r="G39" s="1"/>
  <c r="G38" s="1"/>
  <c r="G37" s="1"/>
  <c r="G36" s="1"/>
  <c r="G35" s="1"/>
  <c r="G34" s="1"/>
  <c r="G33" s="1"/>
  <c r="G32" s="1"/>
  <c r="G31" s="1"/>
  <c r="G30" s="1"/>
  <c r="G29" s="1"/>
  <c r="G28" s="1"/>
  <c r="G27" s="1"/>
  <c r="G26" s="1"/>
  <c r="G25" s="1"/>
  <c r="G24" s="1"/>
  <c r="G23" s="1"/>
  <c r="G22" s="1"/>
  <c r="G21" s="1"/>
</calcChain>
</file>

<file path=xl/sharedStrings.xml><?xml version="1.0" encoding="utf-8"?>
<sst xmlns="http://schemas.openxmlformats.org/spreadsheetml/2006/main" count="124" uniqueCount="76">
  <si>
    <t>Chamber Measurements</t>
  </si>
  <si>
    <t>Inches</t>
  </si>
  <si>
    <t>Area (Square inches)</t>
  </si>
  <si>
    <r>
      <t>Area Equation used*</t>
    </r>
    <r>
      <rPr>
        <sz val="10"/>
        <color theme="1"/>
        <rFont val="Calibri"/>
        <family val="2"/>
        <scheme val="minor"/>
      </rPr>
      <t xml:space="preserve">            for chamber measurements</t>
    </r>
  </si>
  <si>
    <t>Area (square inches)</t>
  </si>
  <si>
    <t>Volume (cubic inches)</t>
  </si>
  <si>
    <t>Volume (cubic feet)</t>
  </si>
  <si>
    <t>2/3HWL</t>
  </si>
  <si>
    <t>Area Square feet</t>
  </si>
  <si>
    <t>Volume Cubic feet</t>
  </si>
  <si>
    <t>feet</t>
  </si>
  <si>
    <t>Stone Below</t>
  </si>
  <si>
    <t>Stone Above</t>
  </si>
  <si>
    <t>StormChamber 44inch Storage Volume</t>
  </si>
  <si>
    <r>
      <t xml:space="preserve">Volume </t>
    </r>
    <r>
      <rPr>
        <b/>
        <sz val="10"/>
        <color theme="1"/>
        <rFont val="Calibri"/>
        <family val="2"/>
        <scheme val="minor"/>
      </rPr>
      <t>(cubic feet)</t>
    </r>
  </si>
  <si>
    <t>* Maximum Storage Height/ Height for Total Volume</t>
  </si>
  <si>
    <t>Chamber</t>
  </si>
  <si>
    <r>
      <t xml:space="preserve">Height </t>
    </r>
    <r>
      <rPr>
        <b/>
        <sz val="8"/>
        <color theme="1"/>
        <rFont val="Calibri"/>
        <family val="2"/>
        <scheme val="minor"/>
      </rPr>
      <t>(inches from bottom of System up)</t>
    </r>
  </si>
  <si>
    <t>Chamber Storage</t>
  </si>
  <si>
    <t>Chamber storage</t>
  </si>
  <si>
    <t>Level</t>
  </si>
  <si>
    <t>Storage Volume (cf)</t>
  </si>
  <si>
    <t>Total Volume (cf)</t>
  </si>
  <si>
    <t>Surounding Stone Storage</t>
  </si>
  <si>
    <t>Total Storage</t>
  </si>
  <si>
    <t>Stone</t>
  </si>
  <si>
    <t>Total Volume (cubic inches)</t>
  </si>
  <si>
    <t>Total Volume (CF)</t>
  </si>
  <si>
    <t>Stone Storage</t>
  </si>
  <si>
    <r>
      <rPr>
        <b/>
        <sz val="11"/>
        <color theme="1"/>
        <rFont val="Calibri"/>
        <family val="2"/>
        <scheme val="minor"/>
      </rPr>
      <t xml:space="preserve">Volume </t>
    </r>
    <r>
      <rPr>
        <sz val="10"/>
        <color theme="1"/>
        <rFont val="Calibri"/>
        <family val="2"/>
        <scheme val="minor"/>
      </rPr>
      <t>(c</t>
    </r>
    <r>
      <rPr>
        <b/>
        <sz val="10"/>
        <color theme="1"/>
        <rFont val="Calibri"/>
        <family val="2"/>
        <scheme val="minor"/>
      </rPr>
      <t>ubic feet</t>
    </r>
    <r>
      <rPr>
        <sz val="10"/>
        <color theme="1"/>
        <rFont val="Calibri"/>
        <family val="2"/>
        <scheme val="minor"/>
      </rPr>
      <t>)</t>
    </r>
  </si>
  <si>
    <t>total</t>
  </si>
  <si>
    <t>Stone Above (inch)</t>
  </si>
  <si>
    <t>Stone Below (inch)</t>
  </si>
  <si>
    <t>Stone on each side (inch)</t>
  </si>
  <si>
    <t>Cumulative Storage</t>
  </si>
  <si>
    <t>Number of Chambers</t>
  </si>
  <si>
    <t>Total System Storage Volume</t>
  </si>
  <si>
    <t>Incremental Total System Storage</t>
  </si>
  <si>
    <t xml:space="preserve"> Volume (cubic feet)</t>
  </si>
  <si>
    <t>*65</t>
  </si>
  <si>
    <t xml:space="preserve">Installed Length (L) </t>
  </si>
  <si>
    <t xml:space="preserve">Width (W) </t>
  </si>
  <si>
    <t xml:space="preserve">Height (H) </t>
  </si>
  <si>
    <t xml:space="preserve">Installed Length </t>
  </si>
  <si>
    <t>Storage Volume (cubic)</t>
  </si>
  <si>
    <t>chamber</t>
  </si>
  <si>
    <t>fill height from bottom</t>
  </si>
  <si>
    <t>Area from top to fill line</t>
  </si>
  <si>
    <t>System Height</t>
  </si>
  <si>
    <t>StormChamber Staged Storage</t>
  </si>
  <si>
    <t>Project:</t>
  </si>
  <si>
    <t>Location:</t>
  </si>
  <si>
    <t>Date:</t>
  </si>
  <si>
    <t>SC-44</t>
  </si>
  <si>
    <t>SC-34</t>
  </si>
  <si>
    <t>SC-34 west</t>
  </si>
  <si>
    <t>Imperial</t>
  </si>
  <si>
    <t>Metric</t>
  </si>
  <si>
    <t>No</t>
  </si>
  <si>
    <t>Yes</t>
  </si>
  <si>
    <t>Chamber Dimensions</t>
  </si>
  <si>
    <t>Area from top to fill line (in)</t>
  </si>
  <si>
    <t>Area from top to fill line (ft)</t>
  </si>
  <si>
    <t xml:space="preserve">Height </t>
  </si>
  <si>
    <t xml:space="preserve">Width </t>
  </si>
  <si>
    <t xml:space="preserve">Length </t>
  </si>
  <si>
    <t>Total Number of Chambers</t>
  </si>
  <si>
    <t>Total Number of Rows</t>
  </si>
  <si>
    <t>Void Space in Stone (%)</t>
  </si>
  <si>
    <t>Choose a Chamber Model</t>
  </si>
  <si>
    <t>Choose a Units System</t>
  </si>
  <si>
    <t xml:space="preserve">If you have any Questions or Concerns Contact us at </t>
  </si>
  <si>
    <t>info@stormchambers.com</t>
  </si>
  <si>
    <t>Engineer:</t>
  </si>
  <si>
    <t>sum of chamber segments</t>
  </si>
  <si>
    <t>SC-34W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</si>
</sst>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0.000"/>
    <numFmt numFmtId="165" formatCode=";;;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4"/>
      <color theme="1" tint="0.499984740745262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9"/>
      <name val="Calibri"/>
      <family val="2"/>
      <scheme val="minor"/>
    </font>
    <font>
      <i/>
      <sz val="8"/>
      <name val="Calibri"/>
      <family val="2"/>
      <scheme val="minor"/>
    </font>
    <font>
      <u/>
      <sz val="11"/>
      <color indexed="12"/>
      <name val="Calibri"/>
      <family val="2"/>
    </font>
    <font>
      <i/>
      <u/>
      <sz val="9"/>
      <color indexed="12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8"/>
      <name val="Verdana"/>
      <family val="2"/>
    </font>
    <font>
      <sz val="8"/>
      <color rgb="FF000000"/>
      <name val="Tahoma"/>
      <family val="2"/>
    </font>
    <font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ECB98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</cellStyleXfs>
  <cellXfs count="245">
    <xf numFmtId="0" fontId="0" fillId="0" borderId="0" xfId="0"/>
    <xf numFmtId="0" fontId="0" fillId="0" borderId="0" xfId="0" applyAlignment="1">
      <alignment vertical="top"/>
    </xf>
    <xf numFmtId="0" fontId="0" fillId="0" borderId="0" xfId="0" applyBorder="1"/>
    <xf numFmtId="9" fontId="0" fillId="0" borderId="0" xfId="2" applyNumberFormat="1" applyFont="1"/>
    <xf numFmtId="43" fontId="0" fillId="0" borderId="0" xfId="1" applyFont="1" applyBorder="1"/>
    <xf numFmtId="0" fontId="2" fillId="0" borderId="0" xfId="0" applyFont="1" applyBorder="1" applyAlignment="1">
      <alignment horizontal="center" vertical="center" wrapText="1"/>
    </xf>
    <xf numFmtId="43" fontId="0" fillId="0" borderId="0" xfId="0" applyNumberFormat="1" applyBorder="1"/>
    <xf numFmtId="0" fontId="0" fillId="5" borderId="11" xfId="0" applyFill="1" applyBorder="1" applyProtection="1">
      <protection locked="0"/>
    </xf>
    <xf numFmtId="0" fontId="6" fillId="4" borderId="0" xfId="0" applyFont="1" applyFill="1" applyAlignment="1" applyProtection="1">
      <alignment horizontal="center"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0" fillId="0" borderId="0" xfId="0" applyProtection="1">
      <protection hidden="1"/>
    </xf>
    <xf numFmtId="0" fontId="8" fillId="0" borderId="3" xfId="0" applyFont="1" applyBorder="1" applyAlignment="1" applyProtection="1">
      <alignment horizontal="center" vertical="center" wrapText="1"/>
      <protection hidden="1"/>
    </xf>
    <xf numFmtId="0" fontId="2" fillId="0" borderId="1" xfId="0" applyFont="1" applyBorder="1" applyAlignment="1" applyProtection="1">
      <alignment horizontal="center" vertical="center" wrapText="1"/>
      <protection hidden="1"/>
    </xf>
    <xf numFmtId="0" fontId="8" fillId="0" borderId="0" xfId="0" applyFont="1" applyBorder="1" applyAlignment="1" applyProtection="1">
      <alignment horizontal="center" vertical="center" wrapText="1"/>
      <protection hidden="1"/>
    </xf>
    <xf numFmtId="0" fontId="7" fillId="0" borderId="2" xfId="0" applyFont="1" applyBorder="1" applyProtection="1">
      <protection hidden="1"/>
    </xf>
    <xf numFmtId="43" fontId="0" fillId="0" borderId="0" xfId="1" applyFont="1" applyAlignment="1" applyProtection="1">
      <alignment horizontal="center"/>
      <protection hidden="1"/>
    </xf>
    <xf numFmtId="43" fontId="0" fillId="0" borderId="0" xfId="0" applyNumberFormat="1" applyFont="1" applyAlignment="1" applyProtection="1">
      <alignment horizontal="center" vertical="center"/>
      <protection hidden="1"/>
    </xf>
    <xf numFmtId="43" fontId="0" fillId="0" borderId="0" xfId="0" applyNumberFormat="1" applyAlignment="1" applyProtection="1">
      <alignment horizontal="center"/>
      <protection hidden="1"/>
    </xf>
    <xf numFmtId="43" fontId="0" fillId="0" borderId="0" xfId="0" applyNumberFormat="1" applyProtection="1">
      <protection hidden="1"/>
    </xf>
    <xf numFmtId="0" fontId="0" fillId="4" borderId="0" xfId="0" applyFill="1" applyProtection="1"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7" fillId="0" borderId="0" xfId="0" applyFont="1" applyBorder="1" applyProtection="1">
      <protection hidden="1"/>
    </xf>
    <xf numFmtId="0" fontId="7" fillId="0" borderId="3" xfId="0" applyFont="1" applyFill="1" applyBorder="1" applyAlignment="1" applyProtection="1">
      <protection hidden="1"/>
    </xf>
    <xf numFmtId="43" fontId="7" fillId="0" borderId="9" xfId="0" applyNumberFormat="1" applyFont="1" applyBorder="1" applyAlignment="1" applyProtection="1">
      <alignment horizontal="center"/>
      <protection hidden="1"/>
    </xf>
    <xf numFmtId="43" fontId="7" fillId="0" borderId="7" xfId="0" applyNumberFormat="1" applyFont="1" applyBorder="1" applyAlignment="1" applyProtection="1">
      <alignment horizontal="center"/>
      <protection hidden="1"/>
    </xf>
    <xf numFmtId="0" fontId="7" fillId="0" borderId="7" xfId="0" applyFont="1" applyBorder="1" applyAlignment="1" applyProtection="1">
      <alignment horizontal="center"/>
      <protection hidden="1"/>
    </xf>
    <xf numFmtId="0" fontId="7" fillId="0" borderId="0" xfId="0" applyFont="1" applyFill="1" applyBorder="1" applyAlignment="1" applyProtection="1">
      <alignment horizontal="left"/>
      <protection hidden="1"/>
    </xf>
    <xf numFmtId="0" fontId="7" fillId="0" borderId="2" xfId="0" applyFont="1" applyFill="1" applyBorder="1" applyAlignment="1" applyProtection="1">
      <alignment horizontal="left"/>
      <protection hidden="1"/>
    </xf>
    <xf numFmtId="43" fontId="0" fillId="0" borderId="10" xfId="0" applyNumberFormat="1" applyFont="1" applyBorder="1" applyAlignment="1" applyProtection="1">
      <alignment horizontal="center"/>
      <protection hidden="1"/>
    </xf>
    <xf numFmtId="43" fontId="0" fillId="0" borderId="12" xfId="0" applyNumberFormat="1" applyFont="1" applyBorder="1" applyAlignment="1" applyProtection="1">
      <alignment horizontal="center"/>
      <protection hidden="1"/>
    </xf>
    <xf numFmtId="43" fontId="0" fillId="0" borderId="6" xfId="0" applyNumberFormat="1" applyBorder="1" applyProtection="1">
      <protection hidden="1"/>
    </xf>
    <xf numFmtId="0" fontId="7" fillId="0" borderId="0" xfId="0" applyFont="1" applyBorder="1" applyAlignment="1" applyProtection="1">
      <protection hidden="1"/>
    </xf>
    <xf numFmtId="43" fontId="0" fillId="0" borderId="8" xfId="0" applyNumberFormat="1" applyBorder="1" applyAlignment="1" applyProtection="1">
      <alignment horizontal="center"/>
      <protection hidden="1"/>
    </xf>
    <xf numFmtId="43" fontId="0" fillId="0" borderId="6" xfId="0" applyNumberFormat="1" applyBorder="1" applyAlignment="1" applyProtection="1">
      <alignment horizontal="center"/>
      <protection hidden="1"/>
    </xf>
    <xf numFmtId="0" fontId="2" fillId="0" borderId="0" xfId="0" applyFont="1" applyBorder="1" applyProtection="1">
      <protection hidden="1"/>
    </xf>
    <xf numFmtId="0" fontId="5" fillId="0" borderId="0" xfId="0" applyFont="1" applyBorder="1" applyAlignment="1" applyProtection="1">
      <protection hidden="1"/>
    </xf>
    <xf numFmtId="0" fontId="5" fillId="0" borderId="9" xfId="0" applyFont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4" borderId="0" xfId="0" applyFont="1" applyFill="1" applyBorder="1" applyAlignment="1" applyProtection="1">
      <alignment horizontal="center"/>
      <protection hidden="1"/>
    </xf>
    <xf numFmtId="0" fontId="5" fillId="0" borderId="1" xfId="0" applyFont="1" applyBorder="1" applyAlignment="1" applyProtection="1">
      <alignment horizontal="center" vertical="center" wrapText="1"/>
      <protection hidden="1"/>
    </xf>
    <xf numFmtId="0" fontId="0" fillId="0" borderId="0" xfId="0" applyBorder="1" applyProtection="1">
      <protection hidden="1"/>
    </xf>
    <xf numFmtId="0" fontId="2" fillId="0" borderId="3" xfId="0" applyFont="1" applyBorder="1" applyAlignment="1" applyProtection="1">
      <alignment horizontal="center" vertical="center" wrapText="1"/>
      <protection hidden="1"/>
    </xf>
    <xf numFmtId="0" fontId="2" fillId="0" borderId="11" xfId="0" applyFont="1" applyBorder="1" applyAlignment="1" applyProtection="1">
      <alignment horizontal="center" vertical="center" wrapText="1"/>
      <protection hidden="1"/>
    </xf>
    <xf numFmtId="0" fontId="0" fillId="4" borderId="0" xfId="0" applyFill="1" applyBorder="1" applyAlignment="1" applyProtection="1">
      <alignment horizontal="center" wrapText="1"/>
      <protection hidden="1"/>
    </xf>
    <xf numFmtId="0" fontId="0" fillId="0" borderId="2" xfId="0" applyBorder="1" applyAlignment="1" applyProtection="1">
      <alignment horizontal="right" vertical="center" wrapText="1"/>
      <protection hidden="1"/>
    </xf>
    <xf numFmtId="43" fontId="0" fillId="0" borderId="0" xfId="0" applyNumberFormat="1" applyBorder="1" applyAlignment="1" applyProtection="1">
      <alignment horizontal="center" vertical="center" wrapText="1"/>
      <protection hidden="1"/>
    </xf>
    <xf numFmtId="43" fontId="0" fillId="0" borderId="10" xfId="0" applyNumberFormat="1" applyFont="1" applyBorder="1" applyAlignment="1" applyProtection="1">
      <alignment horizontal="center" vertical="center" wrapText="1"/>
      <protection hidden="1"/>
    </xf>
    <xf numFmtId="43" fontId="0" fillId="0" borderId="10" xfId="0" applyNumberFormat="1" applyBorder="1" applyProtection="1">
      <protection hidden="1"/>
    </xf>
    <xf numFmtId="1" fontId="0" fillId="0" borderId="2" xfId="0" applyNumberFormat="1" applyFont="1" applyBorder="1" applyAlignment="1" applyProtection="1">
      <alignment horizontal="right" vertical="center" wrapText="1"/>
      <protection hidden="1"/>
    </xf>
    <xf numFmtId="43" fontId="0" fillId="0" borderId="8" xfId="0" applyNumberFormat="1" applyFont="1" applyBorder="1" applyAlignment="1" applyProtection="1">
      <alignment horizontal="center" vertical="center" wrapText="1"/>
      <protection hidden="1"/>
    </xf>
    <xf numFmtId="43" fontId="0" fillId="0" borderId="8" xfId="0" applyNumberFormat="1" applyBorder="1" applyProtection="1">
      <protection hidden="1"/>
    </xf>
    <xf numFmtId="1" fontId="0" fillId="0" borderId="3" xfId="0" applyNumberFormat="1" applyBorder="1" applyAlignment="1" applyProtection="1">
      <alignment horizontal="right" vertical="center" wrapText="1"/>
      <protection hidden="1"/>
    </xf>
    <xf numFmtId="43" fontId="0" fillId="0" borderId="7" xfId="0" applyNumberFormat="1" applyBorder="1" applyAlignment="1" applyProtection="1">
      <alignment horizontal="center" vertical="center" wrapText="1"/>
      <protection hidden="1"/>
    </xf>
    <xf numFmtId="43" fontId="0" fillId="0" borderId="3" xfId="0" applyNumberFormat="1" applyBorder="1" applyAlignment="1" applyProtection="1">
      <alignment horizontal="center" vertical="center" wrapText="1"/>
      <protection hidden="1"/>
    </xf>
    <xf numFmtId="43" fontId="0" fillId="0" borderId="9" xfId="0" applyNumberFormat="1" applyFont="1" applyBorder="1" applyAlignment="1" applyProtection="1">
      <alignment horizontal="center" vertical="center" wrapText="1"/>
      <protection hidden="1"/>
    </xf>
    <xf numFmtId="0" fontId="0" fillId="4" borderId="6" xfId="0" applyFill="1" applyBorder="1" applyAlignment="1" applyProtection="1">
      <alignment horizontal="center" wrapText="1"/>
      <protection hidden="1"/>
    </xf>
    <xf numFmtId="43" fontId="0" fillId="0" borderId="9" xfId="0" applyNumberFormat="1" applyBorder="1" applyProtection="1">
      <protection hidden="1"/>
    </xf>
    <xf numFmtId="1" fontId="0" fillId="0" borderId="2" xfId="0" applyNumberFormat="1" applyBorder="1" applyAlignment="1" applyProtection="1">
      <alignment horizontal="right" vertical="center" wrapText="1"/>
      <protection hidden="1"/>
    </xf>
    <xf numFmtId="1" fontId="0" fillId="0" borderId="2" xfId="0" applyNumberFormat="1" applyBorder="1" applyAlignment="1" applyProtection="1">
      <alignment horizontal="right"/>
      <protection hidden="1"/>
    </xf>
    <xf numFmtId="43" fontId="0" fillId="4" borderId="6" xfId="1" applyFont="1" applyFill="1" applyBorder="1" applyProtection="1">
      <protection hidden="1"/>
    </xf>
    <xf numFmtId="1" fontId="0" fillId="0" borderId="2" xfId="0" applyNumberFormat="1" applyBorder="1" applyProtection="1">
      <protection hidden="1"/>
    </xf>
    <xf numFmtId="43" fontId="0" fillId="4" borderId="0" xfId="1" applyFont="1" applyFill="1" applyBorder="1" applyProtection="1">
      <protection hidden="1"/>
    </xf>
    <xf numFmtId="1" fontId="0" fillId="0" borderId="3" xfId="0" applyNumberFormat="1" applyBorder="1" applyProtection="1">
      <protection hidden="1"/>
    </xf>
    <xf numFmtId="1" fontId="0" fillId="0" borderId="5" xfId="0" applyNumberFormat="1" applyBorder="1" applyProtection="1">
      <protection hidden="1"/>
    </xf>
    <xf numFmtId="43" fontId="0" fillId="0" borderId="1" xfId="0" applyNumberFormat="1" applyBorder="1" applyAlignment="1" applyProtection="1">
      <alignment horizontal="center" vertical="center" wrapText="1"/>
      <protection hidden="1"/>
    </xf>
    <xf numFmtId="0" fontId="0" fillId="0" borderId="0" xfId="0" applyFill="1" applyProtection="1">
      <protection hidden="1"/>
    </xf>
    <xf numFmtId="0" fontId="0" fillId="0" borderId="0" xfId="0" applyFill="1" applyBorder="1" applyProtection="1">
      <protection hidden="1"/>
    </xf>
    <xf numFmtId="0" fontId="2" fillId="0" borderId="0" xfId="0" applyFont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0" fillId="0" borderId="0" xfId="0" applyBorder="1" applyAlignment="1" applyProtection="1">
      <alignment vertical="top"/>
      <protection hidden="1"/>
    </xf>
    <xf numFmtId="0" fontId="2" fillId="0" borderId="0" xfId="0" applyFont="1" applyProtection="1">
      <protection hidden="1"/>
    </xf>
    <xf numFmtId="0" fontId="2" fillId="0" borderId="0" xfId="0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43" fontId="0" fillId="0" borderId="0" xfId="1" applyFont="1" applyBorder="1" applyAlignment="1" applyProtection="1">
      <alignment horizontal="center"/>
      <protection hidden="1"/>
    </xf>
    <xf numFmtId="43" fontId="0" fillId="0" borderId="0" xfId="0" applyNumberFormat="1" applyBorder="1" applyAlignment="1" applyProtection="1">
      <alignment horizontal="center"/>
      <protection hidden="1"/>
    </xf>
    <xf numFmtId="0" fontId="2" fillId="0" borderId="2" xfId="0" applyFont="1" applyBorder="1" applyProtection="1"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/>
      <protection hidden="1"/>
    </xf>
    <xf numFmtId="43" fontId="0" fillId="0" borderId="0" xfId="0" applyNumberFormat="1" applyFont="1" applyBorder="1" applyAlignment="1" applyProtection="1">
      <alignment horizontal="center"/>
      <protection hidden="1"/>
    </xf>
    <xf numFmtId="0" fontId="2" fillId="0" borderId="7" xfId="0" applyFont="1" applyBorder="1" applyAlignment="1" applyProtection="1">
      <alignment horizontal="center" vertical="center" wrapText="1"/>
      <protection hidden="1"/>
    </xf>
    <xf numFmtId="0" fontId="2" fillId="0" borderId="3" xfId="0" applyFont="1" applyFill="1" applyBorder="1" applyAlignment="1" applyProtection="1">
      <alignment horizontal="center" vertical="center" wrapText="1"/>
      <protection hidden="1"/>
    </xf>
    <xf numFmtId="43" fontId="0" fillId="0" borderId="0" xfId="1" applyFont="1" applyBorder="1" applyAlignment="1" applyProtection="1">
      <alignment horizontal="right" vertical="center" wrapText="1"/>
      <protection hidden="1"/>
    </xf>
    <xf numFmtId="43" fontId="0" fillId="0" borderId="12" xfId="1" applyFont="1" applyBorder="1" applyProtection="1">
      <protection hidden="1"/>
    </xf>
    <xf numFmtId="43" fontId="0" fillId="0" borderId="2" xfId="1" applyFont="1" applyBorder="1" applyProtection="1">
      <protection hidden="1"/>
    </xf>
    <xf numFmtId="43" fontId="0" fillId="0" borderId="5" xfId="1" applyFont="1" applyBorder="1" applyProtection="1">
      <protection hidden="1"/>
    </xf>
    <xf numFmtId="43" fontId="0" fillId="0" borderId="0" xfId="0" applyNumberFormat="1" applyFont="1" applyBorder="1" applyAlignment="1" applyProtection="1">
      <alignment horizontal="center" vertical="center" wrapText="1"/>
      <protection hidden="1"/>
    </xf>
    <xf numFmtId="43" fontId="0" fillId="0" borderId="6" xfId="1" applyFont="1" applyBorder="1" applyProtection="1">
      <protection hidden="1"/>
    </xf>
    <xf numFmtId="43" fontId="0" fillId="0" borderId="0" xfId="1" applyFont="1" applyProtection="1">
      <protection hidden="1"/>
    </xf>
    <xf numFmtId="0" fontId="0" fillId="0" borderId="0" xfId="0" applyFont="1" applyProtection="1">
      <protection hidden="1"/>
    </xf>
    <xf numFmtId="43" fontId="0" fillId="0" borderId="7" xfId="1" applyFont="1" applyBorder="1" applyAlignment="1" applyProtection="1">
      <alignment horizontal="right" vertical="center" wrapText="1"/>
      <protection hidden="1"/>
    </xf>
    <xf numFmtId="43" fontId="0" fillId="0" borderId="1" xfId="1" applyFont="1" applyBorder="1" applyAlignment="1" applyProtection="1">
      <alignment horizontal="right" vertical="center" wrapText="1"/>
      <protection hidden="1"/>
    </xf>
    <xf numFmtId="43" fontId="0" fillId="0" borderId="7" xfId="1" applyFont="1" applyBorder="1" applyProtection="1">
      <protection hidden="1"/>
    </xf>
    <xf numFmtId="43" fontId="0" fillId="0" borderId="3" xfId="1" applyFont="1" applyBorder="1" applyProtection="1">
      <protection hidden="1"/>
    </xf>
    <xf numFmtId="43" fontId="0" fillId="0" borderId="6" xfId="1" applyFont="1" applyBorder="1" applyAlignment="1" applyProtection="1">
      <alignment vertical="center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 vertical="top"/>
      <protection hidden="1"/>
    </xf>
    <xf numFmtId="43" fontId="0" fillId="0" borderId="7" xfId="1" applyFont="1" applyBorder="1" applyAlignment="1" applyProtection="1">
      <alignment vertical="center"/>
      <protection hidden="1"/>
    </xf>
    <xf numFmtId="43" fontId="0" fillId="0" borderId="1" xfId="1" applyFont="1" applyBorder="1" applyAlignment="1" applyProtection="1">
      <alignment horizontal="center"/>
      <protection hidden="1"/>
    </xf>
    <xf numFmtId="43" fontId="0" fillId="0" borderId="12" xfId="1" applyFont="1" applyBorder="1" applyAlignment="1" applyProtection="1">
      <alignment horizontal="right"/>
      <protection hidden="1"/>
    </xf>
    <xf numFmtId="43" fontId="0" fillId="0" borderId="4" xfId="1" applyFont="1" applyBorder="1" applyAlignment="1" applyProtection="1">
      <alignment horizontal="right"/>
      <protection hidden="1"/>
    </xf>
    <xf numFmtId="43" fontId="0" fillId="0" borderId="5" xfId="1" applyFont="1" applyBorder="1" applyAlignment="1" applyProtection="1">
      <alignment horizontal="right"/>
      <protection hidden="1"/>
    </xf>
    <xf numFmtId="43" fontId="0" fillId="0" borderId="6" xfId="1" applyFont="1" applyBorder="1" applyAlignment="1" applyProtection="1">
      <alignment horizontal="right"/>
      <protection hidden="1"/>
    </xf>
    <xf numFmtId="43" fontId="0" fillId="0" borderId="0" xfId="1" applyFont="1" applyBorder="1" applyAlignment="1" applyProtection="1">
      <alignment horizontal="right"/>
      <protection hidden="1"/>
    </xf>
    <xf numFmtId="43" fontId="0" fillId="0" borderId="2" xfId="1" applyFont="1" applyBorder="1" applyAlignment="1" applyProtection="1">
      <alignment horizontal="right"/>
      <protection hidden="1"/>
    </xf>
    <xf numFmtId="43" fontId="0" fillId="0" borderId="7" xfId="1" applyFont="1" applyBorder="1" applyAlignment="1" applyProtection="1">
      <alignment horizontal="right"/>
      <protection hidden="1"/>
    </xf>
    <xf numFmtId="43" fontId="0" fillId="0" borderId="1" xfId="1" applyFont="1" applyBorder="1" applyAlignment="1" applyProtection="1">
      <alignment horizontal="right"/>
      <protection hidden="1"/>
    </xf>
    <xf numFmtId="43" fontId="0" fillId="0" borderId="3" xfId="1" applyFont="1" applyBorder="1" applyAlignment="1" applyProtection="1">
      <alignment horizontal="right"/>
      <protection hidden="1"/>
    </xf>
    <xf numFmtId="43" fontId="0" fillId="6" borderId="11" xfId="0" applyNumberFormat="1" applyFill="1" applyBorder="1" applyProtection="1">
      <protection hidden="1"/>
    </xf>
    <xf numFmtId="0" fontId="2" fillId="0" borderId="3" xfId="0" applyFont="1" applyBorder="1" applyProtection="1">
      <protection hidden="1"/>
    </xf>
    <xf numFmtId="0" fontId="0" fillId="0" borderId="13" xfId="0" applyBorder="1" applyAlignment="1" applyProtection="1">
      <alignment horizontal="center" vertical="center" wrapText="1"/>
      <protection hidden="1"/>
    </xf>
    <xf numFmtId="43" fontId="0" fillId="0" borderId="5" xfId="0" applyNumberFormat="1" applyBorder="1" applyAlignment="1" applyProtection="1">
      <alignment horizontal="center" vertical="center" wrapText="1"/>
      <protection hidden="1"/>
    </xf>
    <xf numFmtId="43" fontId="0" fillId="0" borderId="2" xfId="0" applyNumberFormat="1" applyBorder="1" applyAlignment="1" applyProtection="1">
      <alignment horizontal="center" vertical="center" wrapText="1"/>
      <protection hidden="1"/>
    </xf>
    <xf numFmtId="0" fontId="0" fillId="0" borderId="0" xfId="0" applyFont="1"/>
    <xf numFmtId="0" fontId="3" fillId="0" borderId="0" xfId="0" applyFont="1" applyFill="1" applyBorder="1" applyAlignment="1" applyProtection="1">
      <alignment horizontal="right" vertical="center"/>
      <protection hidden="1"/>
    </xf>
    <xf numFmtId="43" fontId="0" fillId="0" borderId="0" xfId="1" applyFont="1" applyBorder="1" applyProtection="1">
      <protection hidden="1"/>
    </xf>
    <xf numFmtId="1" fontId="0" fillId="0" borderId="1" xfId="0" applyNumberFormat="1" applyBorder="1" applyAlignment="1" applyProtection="1">
      <alignment horizontal="right"/>
      <protection hidden="1"/>
    </xf>
    <xf numFmtId="0" fontId="0" fillId="0" borderId="1" xfId="0" applyBorder="1" applyProtection="1">
      <protection hidden="1"/>
    </xf>
    <xf numFmtId="0" fontId="3" fillId="0" borderId="3" xfId="0" applyFont="1" applyFill="1" applyBorder="1" applyAlignment="1" applyProtection="1">
      <alignment horizontal="right" vertical="center"/>
      <protection hidden="1"/>
    </xf>
    <xf numFmtId="0" fontId="3" fillId="0" borderId="5" xfId="0" applyFont="1" applyFill="1" applyBorder="1" applyAlignment="1" applyProtection="1">
      <alignment horizontal="right" vertical="center"/>
      <protection hidden="1"/>
    </xf>
    <xf numFmtId="0" fontId="3" fillId="0" borderId="2" xfId="0" applyFont="1" applyFill="1" applyBorder="1" applyAlignment="1" applyProtection="1">
      <alignment horizontal="right" vertical="center"/>
      <protection hidden="1"/>
    </xf>
    <xf numFmtId="0" fontId="3" fillId="0" borderId="5" xfId="0" applyFont="1" applyBorder="1" applyAlignment="1" applyProtection="1">
      <protection hidden="1"/>
    </xf>
    <xf numFmtId="0" fontId="3" fillId="0" borderId="2" xfId="0" applyFont="1" applyBorder="1" applyAlignment="1" applyProtection="1">
      <protection hidden="1"/>
    </xf>
    <xf numFmtId="0" fontId="3" fillId="0" borderId="2" xfId="0" applyFont="1" applyBorder="1" applyAlignment="1" applyProtection="1">
      <alignment horizontal="right"/>
      <protection hidden="1"/>
    </xf>
    <xf numFmtId="0" fontId="2" fillId="0" borderId="0" xfId="0" applyFont="1" applyBorder="1" applyAlignment="1">
      <alignment horizontal="center"/>
    </xf>
    <xf numFmtId="0" fontId="6" fillId="0" borderId="0" xfId="0" applyFont="1" applyAlignment="1" applyProtection="1">
      <protection hidden="1"/>
    </xf>
    <xf numFmtId="0" fontId="5" fillId="0" borderId="1" xfId="0" applyFont="1" applyBorder="1" applyAlignment="1" applyProtection="1">
      <alignment vertical="center"/>
      <protection hidden="1"/>
    </xf>
    <xf numFmtId="0" fontId="0" fillId="0" borderId="14" xfId="0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0" fillId="0" borderId="0" xfId="0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 wrapText="1"/>
    </xf>
    <xf numFmtId="2" fontId="0" fillId="0" borderId="0" xfId="0" applyNumberFormat="1" applyBorder="1" applyAlignment="1">
      <alignment horizontal="center"/>
    </xf>
    <xf numFmtId="1" fontId="0" fillId="0" borderId="11" xfId="0" applyNumberFormat="1" applyBorder="1" applyAlignment="1" applyProtection="1">
      <alignment horizontal="right" vertical="center" wrapText="1"/>
      <protection hidden="1"/>
    </xf>
    <xf numFmtId="43" fontId="0" fillId="0" borderId="11" xfId="1" applyFont="1" applyBorder="1" applyProtection="1">
      <protection hidden="1"/>
    </xf>
    <xf numFmtId="1" fontId="0" fillId="0" borderId="11" xfId="0" applyNumberFormat="1" applyBorder="1" applyAlignment="1" applyProtection="1">
      <alignment horizontal="right"/>
      <protection hidden="1"/>
    </xf>
    <xf numFmtId="1" fontId="0" fillId="0" borderId="11" xfId="0" applyNumberFormat="1" applyBorder="1" applyProtection="1">
      <protection hidden="1"/>
    </xf>
    <xf numFmtId="0" fontId="2" fillId="0" borderId="11" xfId="0" applyFont="1" applyBorder="1" applyProtection="1">
      <protection hidden="1"/>
    </xf>
    <xf numFmtId="43" fontId="0" fillId="0" borderId="11" xfId="0" applyNumberFormat="1" applyFont="1" applyBorder="1" applyProtection="1">
      <protection hidden="1"/>
    </xf>
    <xf numFmtId="0" fontId="0" fillId="0" borderId="0" xfId="0" applyFill="1" applyBorder="1" applyAlignment="1">
      <alignment horizontal="center"/>
    </xf>
    <xf numFmtId="2" fontId="0" fillId="0" borderId="0" xfId="1" applyNumberFormat="1" applyFont="1" applyBorder="1" applyAlignment="1" applyProtection="1">
      <alignment horizontal="center" vertical="center" wrapText="1"/>
      <protection hidden="1"/>
    </xf>
    <xf numFmtId="0" fontId="2" fillId="9" borderId="11" xfId="0" applyFont="1" applyFill="1" applyBorder="1" applyAlignment="1" applyProtection="1">
      <alignment horizontal="center" vertical="center" wrapText="1"/>
      <protection hidden="1"/>
    </xf>
    <xf numFmtId="0" fontId="2" fillId="9" borderId="13" xfId="0" applyFont="1" applyFill="1" applyBorder="1" applyAlignment="1" applyProtection="1">
      <alignment horizontal="center" vertical="center" wrapText="1"/>
      <protection hidden="1"/>
    </xf>
    <xf numFmtId="2" fontId="0" fillId="0" borderId="4" xfId="1" applyNumberFormat="1" applyFont="1" applyBorder="1" applyAlignment="1" applyProtection="1">
      <alignment horizontal="center" vertical="center" wrapText="1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horizontal="right"/>
      <protection hidden="1"/>
    </xf>
    <xf numFmtId="0" fontId="5" fillId="0" borderId="0" xfId="0" applyFont="1" applyBorder="1" applyAlignment="1" applyProtection="1">
      <alignment horizontal="right"/>
      <protection hidden="1"/>
    </xf>
    <xf numFmtId="0" fontId="0" fillId="0" borderId="0" xfId="0" applyBorder="1" applyAlignment="1" applyProtection="1">
      <alignment horizontal="left"/>
      <protection hidden="1"/>
    </xf>
    <xf numFmtId="0" fontId="2" fillId="0" borderId="0" xfId="0" applyFont="1" applyBorder="1" applyAlignment="1" applyProtection="1">
      <alignment horizontal="right"/>
      <protection hidden="1"/>
    </xf>
    <xf numFmtId="0" fontId="2" fillId="0" borderId="0" xfId="0" applyFont="1" applyBorder="1" applyAlignment="1" applyProtection="1">
      <alignment horizontal="left"/>
      <protection hidden="1"/>
    </xf>
    <xf numFmtId="0" fontId="0" fillId="0" borderId="0" xfId="0" applyNumberFormat="1" applyBorder="1" applyProtection="1">
      <protection hidden="1"/>
    </xf>
    <xf numFmtId="0" fontId="0" fillId="0" borderId="0" xfId="0" applyNumberFormat="1" applyProtection="1">
      <protection hidden="1"/>
    </xf>
    <xf numFmtId="0" fontId="4" fillId="0" borderId="0" xfId="0" applyNumberFormat="1" applyFont="1" applyBorder="1" applyAlignment="1" applyProtection="1">
      <protection hidden="1"/>
    </xf>
    <xf numFmtId="0" fontId="0" fillId="0" borderId="0" xfId="0" applyNumberFormat="1" applyAlignment="1" applyProtection="1">
      <alignment horizontal="left"/>
      <protection hidden="1"/>
    </xf>
    <xf numFmtId="0" fontId="0" fillId="0" borderId="20" xfId="0" applyNumberFormat="1" applyBorder="1" applyProtection="1">
      <protection hidden="1"/>
    </xf>
    <xf numFmtId="0" fontId="0" fillId="0" borderId="0" xfId="0" applyNumberFormat="1" applyBorder="1" applyAlignment="1" applyProtection="1">
      <protection hidden="1"/>
    </xf>
    <xf numFmtId="0" fontId="2" fillId="0" borderId="0" xfId="0" applyNumberFormat="1" applyFont="1" applyFill="1" applyBorder="1" applyAlignment="1" applyProtection="1">
      <alignment horizontal="center"/>
      <protection hidden="1"/>
    </xf>
    <xf numFmtId="0" fontId="10" fillId="0" borderId="0" xfId="0" applyNumberFormat="1" applyFont="1" applyBorder="1" applyAlignment="1" applyProtection="1">
      <protection hidden="1"/>
    </xf>
    <xf numFmtId="0" fontId="13" fillId="0" borderId="0" xfId="0" applyNumberFormat="1" applyFont="1" applyBorder="1" applyAlignment="1" applyProtection="1">
      <protection hidden="1"/>
    </xf>
    <xf numFmtId="0" fontId="20" fillId="0" borderId="0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NumberFormat="1" applyFont="1" applyFill="1" applyBorder="1" applyAlignment="1" applyProtection="1">
      <alignment horizontal="center" vertical="center"/>
      <protection hidden="1"/>
    </xf>
    <xf numFmtId="0" fontId="11" fillId="8" borderId="0" xfId="0" applyNumberFormat="1" applyFont="1" applyFill="1" applyBorder="1" applyAlignment="1" applyProtection="1">
      <alignment vertical="top"/>
      <protection hidden="1"/>
    </xf>
    <xf numFmtId="0" fontId="11" fillId="8" borderId="0" xfId="0" applyNumberFormat="1" applyFont="1" applyFill="1" applyBorder="1" applyAlignment="1" applyProtection="1">
      <alignment vertical="center"/>
      <protection hidden="1"/>
    </xf>
    <xf numFmtId="0" fontId="0" fillId="0" borderId="0" xfId="0" applyAlignment="1" applyProtection="1">
      <alignment horizontal="right" wrapText="1"/>
      <protection hidden="1"/>
    </xf>
    <xf numFmtId="0" fontId="0" fillId="0" borderId="0" xfId="0" applyAlignment="1" applyProtection="1">
      <alignment wrapText="1"/>
      <protection hidden="1"/>
    </xf>
    <xf numFmtId="2" fontId="0" fillId="0" borderId="0" xfId="0" applyNumberFormat="1" applyProtection="1">
      <protection hidden="1"/>
    </xf>
    <xf numFmtId="2" fontId="0" fillId="0" borderId="0" xfId="1" applyNumberFormat="1" applyFont="1" applyAlignment="1" applyProtection="1">
      <alignment horizontal="center"/>
      <protection hidden="1"/>
    </xf>
    <xf numFmtId="2" fontId="0" fillId="0" borderId="0" xfId="1" applyNumberFormat="1" applyFont="1" applyProtection="1">
      <protection hidden="1"/>
    </xf>
    <xf numFmtId="2" fontId="0" fillId="0" borderId="0" xfId="0" applyNumberFormat="1" applyFill="1" applyBorder="1" applyProtection="1">
      <protection hidden="1"/>
    </xf>
    <xf numFmtId="0" fontId="19" fillId="0" borderId="16" xfId="0" applyNumberFormat="1" applyFont="1" applyFill="1" applyBorder="1" applyAlignment="1" applyProtection="1">
      <alignment horizontal="center"/>
      <protection locked="0" hidden="1"/>
    </xf>
    <xf numFmtId="0" fontId="2" fillId="0" borderId="16" xfId="0" applyNumberFormat="1" applyFont="1" applyFill="1" applyBorder="1" applyAlignment="1" applyProtection="1">
      <alignment horizontal="center" vertical="center"/>
      <protection locked="0" hidden="1"/>
    </xf>
    <xf numFmtId="0" fontId="2" fillId="0" borderId="16" xfId="0" applyNumberFormat="1" applyFont="1" applyFill="1" applyBorder="1" applyAlignment="1" applyProtection="1">
      <alignment horizontal="center"/>
      <protection locked="0" hidden="1"/>
    </xf>
    <xf numFmtId="9" fontId="2" fillId="0" borderId="16" xfId="2" applyFont="1" applyFill="1" applyBorder="1" applyAlignment="1" applyProtection="1">
      <alignment horizontal="center"/>
      <protection locked="0" hidden="1"/>
    </xf>
    <xf numFmtId="0" fontId="2" fillId="0" borderId="18" xfId="0" applyNumberFormat="1" applyFont="1" applyFill="1" applyBorder="1" applyAlignment="1" applyProtection="1">
      <alignment horizontal="center"/>
      <protection locked="0" hidden="1"/>
    </xf>
    <xf numFmtId="164" fontId="0" fillId="0" borderId="0" xfId="1" applyNumberFormat="1" applyFont="1" applyBorder="1" applyAlignment="1" applyProtection="1">
      <alignment horizontal="center"/>
      <protection hidden="1"/>
    </xf>
    <xf numFmtId="164" fontId="0" fillId="0" borderId="4" xfId="1" applyNumberFormat="1" applyFont="1" applyBorder="1" applyAlignment="1" applyProtection="1">
      <alignment horizontal="center"/>
      <protection hidden="1"/>
    </xf>
    <xf numFmtId="164" fontId="1" fillId="0" borderId="4" xfId="1" applyNumberFormat="1" applyFont="1" applyFill="1" applyBorder="1" applyAlignment="1" applyProtection="1">
      <alignment horizontal="center"/>
      <protection hidden="1"/>
    </xf>
    <xf numFmtId="164" fontId="1" fillId="0" borderId="0" xfId="1" applyNumberFormat="1" applyFont="1" applyFill="1" applyBorder="1" applyAlignment="1" applyProtection="1">
      <alignment horizontal="center"/>
      <protection hidden="1"/>
    </xf>
    <xf numFmtId="164" fontId="0" fillId="0" borderId="0" xfId="1" applyNumberFormat="1" applyFont="1" applyAlignment="1" applyProtection="1">
      <alignment horizontal="center"/>
      <protection hidden="1"/>
    </xf>
    <xf numFmtId="0" fontId="7" fillId="0" borderId="0" xfId="0" applyNumberFormat="1" applyFont="1" applyBorder="1" applyAlignment="1" applyProtection="1">
      <alignment horizontal="center"/>
      <protection hidden="1"/>
    </xf>
    <xf numFmtId="165" fontId="23" fillId="0" borderId="0" xfId="0" applyNumberFormat="1" applyFont="1" applyBorder="1" applyAlignment="1" applyProtection="1">
      <protection locked="0" hidden="1"/>
    </xf>
    <xf numFmtId="164" fontId="0" fillId="0" borderId="0" xfId="0" applyNumberFormat="1" applyProtection="1">
      <protection hidden="1"/>
    </xf>
    <xf numFmtId="164" fontId="9" fillId="0" borderId="0" xfId="0" applyNumberFormat="1" applyFont="1" applyBorder="1" applyAlignment="1" applyProtection="1">
      <alignment vertical="center"/>
      <protection hidden="1"/>
    </xf>
    <xf numFmtId="164" fontId="0" fillId="0" borderId="0" xfId="0" applyNumberFormat="1" applyAlignment="1" applyProtection="1">
      <alignment horizontal="right" wrapText="1"/>
      <protection hidden="1"/>
    </xf>
    <xf numFmtId="0" fontId="0" fillId="0" borderId="0" xfId="0" applyBorder="1" applyAlignment="1" applyProtection="1">
      <protection hidden="1"/>
    </xf>
    <xf numFmtId="165" fontId="23" fillId="0" borderId="0" xfId="0" applyNumberFormat="1" applyFont="1" applyProtection="1">
      <protection hidden="1"/>
    </xf>
    <xf numFmtId="0" fontId="18" fillId="0" borderId="0" xfId="0" applyNumberFormat="1" applyFont="1" applyBorder="1" applyProtection="1">
      <protection hidden="1"/>
    </xf>
    <xf numFmtId="0" fontId="18" fillId="0" borderId="0" xfId="0" applyNumberFormat="1" applyFont="1" applyProtection="1">
      <protection hidden="1"/>
    </xf>
    <xf numFmtId="165" fontId="24" fillId="0" borderId="0" xfId="0" applyNumberFormat="1" applyFont="1" applyBorder="1" applyAlignment="1" applyProtection="1">
      <protection hidden="1"/>
    </xf>
    <xf numFmtId="165" fontId="25" fillId="0" borderId="0" xfId="0" applyNumberFormat="1" applyFont="1" applyBorder="1" applyAlignment="1" applyProtection="1">
      <protection hidden="1"/>
    </xf>
    <xf numFmtId="165" fontId="24" fillId="0" borderId="0" xfId="0" applyNumberFormat="1" applyFont="1" applyBorder="1" applyAlignment="1" applyProtection="1">
      <alignment horizontal="center"/>
      <protection hidden="1"/>
    </xf>
    <xf numFmtId="165" fontId="23" fillId="0" borderId="0" xfId="0" applyNumberFormat="1" applyFont="1" applyBorder="1" applyAlignment="1" applyProtection="1">
      <alignment horizontal="center"/>
      <protection hidden="1"/>
    </xf>
    <xf numFmtId="165" fontId="26" fillId="0" borderId="0" xfId="0" applyNumberFormat="1" applyFont="1" applyBorder="1" applyAlignment="1" applyProtection="1">
      <protection hidden="1"/>
    </xf>
    <xf numFmtId="165" fontId="23" fillId="0" borderId="0" xfId="0" applyNumberFormat="1" applyFont="1" applyBorder="1" applyAlignment="1" applyProtection="1">
      <protection hidden="1"/>
    </xf>
    <xf numFmtId="0" fontId="0" fillId="0" borderId="14" xfId="0" applyNumberFormat="1" applyBorder="1" applyAlignment="1" applyProtection="1">
      <alignment horizontal="left"/>
      <protection hidden="1"/>
    </xf>
    <xf numFmtId="0" fontId="0" fillId="0" borderId="15" xfId="0" applyNumberFormat="1" applyBorder="1" applyAlignment="1" applyProtection="1">
      <alignment horizontal="left"/>
      <protection hidden="1"/>
    </xf>
    <xf numFmtId="0" fontId="0" fillId="0" borderId="17" xfId="0" applyNumberFormat="1" applyBorder="1" applyAlignment="1" applyProtection="1">
      <alignment horizontal="left"/>
      <protection hidden="1"/>
    </xf>
    <xf numFmtId="0" fontId="13" fillId="0" borderId="0" xfId="0" applyNumberFormat="1" applyFont="1" applyBorder="1" applyAlignment="1" applyProtection="1">
      <alignment horizontal="left"/>
      <protection hidden="1"/>
    </xf>
    <xf numFmtId="0" fontId="10" fillId="0" borderId="19" xfId="0" applyNumberFormat="1" applyFont="1" applyBorder="1" applyAlignment="1" applyProtection="1">
      <alignment horizontal="left"/>
      <protection hidden="1"/>
    </xf>
    <xf numFmtId="0" fontId="10" fillId="0" borderId="0" xfId="0" applyNumberFormat="1" applyFont="1" applyBorder="1" applyAlignment="1" applyProtection="1">
      <alignment horizontal="left"/>
      <protection hidden="1"/>
    </xf>
    <xf numFmtId="0" fontId="10" fillId="0" borderId="0" xfId="0" applyNumberFormat="1" applyFont="1" applyAlignment="1" applyProtection="1">
      <alignment horizontal="left"/>
      <protection hidden="1"/>
    </xf>
    <xf numFmtId="0" fontId="18" fillId="0" borderId="14" xfId="0" applyNumberFormat="1" applyFont="1" applyBorder="1" applyAlignment="1" applyProtection="1">
      <alignment horizontal="left"/>
      <protection hidden="1"/>
    </xf>
    <xf numFmtId="0" fontId="18" fillId="0" borderId="15" xfId="0" applyNumberFormat="1" applyFont="1" applyBorder="1" applyAlignment="1" applyProtection="1">
      <alignment horizontal="left"/>
      <protection hidden="1"/>
    </xf>
    <xf numFmtId="0" fontId="18" fillId="0" borderId="17" xfId="0" applyNumberFormat="1" applyFont="1" applyBorder="1" applyAlignment="1" applyProtection="1">
      <alignment horizontal="left"/>
      <protection hidden="1"/>
    </xf>
    <xf numFmtId="165" fontId="23" fillId="0" borderId="0" xfId="0" applyNumberFormat="1" applyFont="1" applyAlignment="1" applyProtection="1">
      <alignment horizontal="center"/>
      <protection hidden="1"/>
    </xf>
    <xf numFmtId="0" fontId="12" fillId="0" borderId="0" xfId="0" applyFont="1" applyBorder="1" applyAlignment="1" applyProtection="1">
      <alignment horizontal="center" vertical="top"/>
      <protection hidden="1"/>
    </xf>
    <xf numFmtId="165" fontId="24" fillId="0" borderId="0" xfId="0" applyNumberFormat="1" applyFont="1" applyBorder="1" applyAlignment="1" applyProtection="1">
      <alignment horizontal="center"/>
      <protection hidden="1"/>
    </xf>
    <xf numFmtId="0" fontId="0" fillId="0" borderId="14" xfId="0" applyNumberFormat="1" applyBorder="1" applyAlignment="1" applyProtection="1">
      <alignment horizontal="left" vertical="center"/>
      <protection hidden="1"/>
    </xf>
    <xf numFmtId="0" fontId="0" fillId="0" borderId="15" xfId="0" applyNumberFormat="1" applyBorder="1" applyAlignment="1" applyProtection="1">
      <alignment horizontal="left" vertical="center"/>
      <protection hidden="1"/>
    </xf>
    <xf numFmtId="0" fontId="0" fillId="0" borderId="17" xfId="0" applyNumberFormat="1" applyBorder="1" applyAlignment="1" applyProtection="1">
      <alignment horizontal="left" vertical="center"/>
      <protection hidden="1"/>
    </xf>
    <xf numFmtId="0" fontId="0" fillId="0" borderId="1" xfId="0" applyBorder="1" applyAlignment="1" applyProtection="1">
      <alignment horizontal="left"/>
      <protection locked="0" hidden="1"/>
    </xf>
    <xf numFmtId="0" fontId="0" fillId="0" borderId="15" xfId="0" applyBorder="1" applyAlignment="1" applyProtection="1">
      <alignment horizontal="left"/>
      <protection locked="0" hidden="1"/>
    </xf>
    <xf numFmtId="0" fontId="17" fillId="0" borderId="0" xfId="3" applyNumberFormat="1" applyFont="1" applyBorder="1" applyAlignment="1" applyProtection="1">
      <alignment horizontal="center" vertical="top" wrapText="1"/>
      <protection hidden="1"/>
    </xf>
    <xf numFmtId="0" fontId="14" fillId="0" borderId="0" xfId="0" applyNumberFormat="1" applyFont="1" applyBorder="1" applyAlignment="1" applyProtection="1">
      <alignment horizontal="center" vertical="top" wrapText="1"/>
      <protection hidden="1"/>
    </xf>
    <xf numFmtId="0" fontId="15" fillId="0" borderId="19" xfId="0" applyNumberFormat="1" applyFont="1" applyBorder="1" applyAlignment="1" applyProtection="1">
      <alignment horizontal="center" vertical="center" wrapText="1"/>
      <protection hidden="1"/>
    </xf>
    <xf numFmtId="0" fontId="15" fillId="0" borderId="0" xfId="0" applyNumberFormat="1" applyFont="1" applyBorder="1" applyAlignment="1" applyProtection="1">
      <alignment horizontal="center" vertical="center" wrapText="1"/>
      <protection hidden="1"/>
    </xf>
    <xf numFmtId="165" fontId="23" fillId="0" borderId="0" xfId="0" applyNumberFormat="1" applyFont="1" applyAlignment="1" applyProtection="1">
      <alignment horizontal="right"/>
      <protection hidden="1"/>
    </xf>
    <xf numFmtId="0" fontId="2" fillId="0" borderId="0" xfId="0" applyFont="1" applyAlignment="1" applyProtection="1">
      <alignment horizontal="center" wrapText="1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2" fillId="0" borderId="0" xfId="0" applyFont="1" applyBorder="1" applyAlignment="1">
      <alignment horizontal="center"/>
    </xf>
    <xf numFmtId="0" fontId="6" fillId="2" borderId="0" xfId="0" applyFont="1" applyFill="1" applyBorder="1" applyAlignment="1" applyProtection="1">
      <alignment horizontal="center" vertical="center" textRotation="90"/>
      <protection hidden="1"/>
    </xf>
    <xf numFmtId="0" fontId="6" fillId="2" borderId="1" xfId="0" applyFont="1" applyFill="1" applyBorder="1" applyAlignment="1" applyProtection="1">
      <alignment horizontal="center" vertical="center" textRotation="90"/>
      <protection hidden="1"/>
    </xf>
    <xf numFmtId="0" fontId="6" fillId="7" borderId="4" xfId="0" applyFont="1" applyFill="1" applyBorder="1" applyAlignment="1" applyProtection="1">
      <alignment horizontal="center" vertical="center" textRotation="90"/>
      <protection hidden="1"/>
    </xf>
    <xf numFmtId="0" fontId="6" fillId="7" borderId="0" xfId="0" applyFont="1" applyFill="1" applyBorder="1" applyAlignment="1" applyProtection="1">
      <alignment horizontal="center" vertical="center" textRotation="90"/>
      <protection hidden="1"/>
    </xf>
    <xf numFmtId="0" fontId="6" fillId="7" borderId="1" xfId="0" applyFont="1" applyFill="1" applyBorder="1" applyAlignment="1" applyProtection="1">
      <alignment horizontal="center" vertical="center" textRotation="90"/>
      <protection hidden="1"/>
    </xf>
    <xf numFmtId="0" fontId="6" fillId="0" borderId="7" xfId="0" applyFont="1" applyBorder="1" applyAlignment="1" applyProtection="1">
      <alignment horizontal="center"/>
      <protection hidden="1"/>
    </xf>
    <xf numFmtId="0" fontId="6" fillId="0" borderId="1" xfId="0" applyFont="1" applyBorder="1" applyAlignment="1" applyProtection="1">
      <alignment horizontal="center"/>
      <protection hidden="1"/>
    </xf>
    <xf numFmtId="0" fontId="8" fillId="0" borderId="1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left" vertical="top"/>
      <protection hidden="1"/>
    </xf>
    <xf numFmtId="0" fontId="8" fillId="0" borderId="7" xfId="0" applyFont="1" applyFill="1" applyBorder="1" applyAlignment="1" applyProtection="1">
      <alignment horizontal="center"/>
      <protection hidden="1"/>
    </xf>
    <xf numFmtId="0" fontId="8" fillId="0" borderId="3" xfId="0" applyFont="1" applyFill="1" applyBorder="1" applyAlignment="1" applyProtection="1">
      <alignment horizontal="center"/>
      <protection hidden="1"/>
    </xf>
    <xf numFmtId="0" fontId="6" fillId="3" borderId="4" xfId="0" applyFont="1" applyFill="1" applyBorder="1" applyAlignment="1" applyProtection="1">
      <alignment horizontal="center" vertical="center" textRotation="90"/>
      <protection hidden="1"/>
    </xf>
    <xf numFmtId="0" fontId="6" fillId="3" borderId="0" xfId="0" applyFont="1" applyFill="1" applyBorder="1" applyAlignment="1" applyProtection="1">
      <alignment horizontal="center" vertical="center" textRotation="90"/>
      <protection hidden="1"/>
    </xf>
    <xf numFmtId="0" fontId="6" fillId="3" borderId="1" xfId="0" applyFont="1" applyFill="1" applyBorder="1" applyAlignment="1" applyProtection="1">
      <alignment horizontal="center" vertical="center" textRotation="90"/>
      <protection hidden="1"/>
    </xf>
    <xf numFmtId="0" fontId="6" fillId="2" borderId="4" xfId="0" applyFont="1" applyFill="1" applyBorder="1" applyAlignment="1" applyProtection="1">
      <alignment horizontal="center" vertical="center" textRotation="90"/>
      <protection hidden="1"/>
    </xf>
    <xf numFmtId="0" fontId="6" fillId="0" borderId="0" xfId="0" applyFont="1" applyAlignment="1" applyProtection="1">
      <alignment horizontal="center"/>
      <protection hidden="1"/>
    </xf>
    <xf numFmtId="0" fontId="27" fillId="0" borderId="0" xfId="0" applyNumberFormat="1" applyFont="1" applyBorder="1" applyAlignment="1" applyProtection="1">
      <protection hidden="1"/>
    </xf>
    <xf numFmtId="0" fontId="18" fillId="0" borderId="0" xfId="0" applyNumberFormat="1" applyFont="1" applyBorder="1" applyAlignment="1" applyProtection="1">
      <protection hidden="1"/>
    </xf>
    <xf numFmtId="0" fontId="19" fillId="0" borderId="0" xfId="0" applyNumberFormat="1" applyFont="1" applyAlignment="1" applyProtection="1">
      <alignment horizontal="right" wrapText="1"/>
      <protection hidden="1"/>
    </xf>
    <xf numFmtId="0" fontId="18" fillId="0" borderId="0" xfId="0" applyNumberFormat="1" applyFont="1" applyAlignment="1" applyProtection="1">
      <alignment horizontal="right" wrapText="1"/>
      <protection hidden="1"/>
    </xf>
    <xf numFmtId="0" fontId="18" fillId="0" borderId="0" xfId="0" applyNumberFormat="1" applyFont="1" applyAlignment="1" applyProtection="1">
      <alignment horizontal="right"/>
      <protection hidden="1"/>
    </xf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2">
    <dxf>
      <border>
        <top style="thin">
          <color indexed="64"/>
        </top>
        <bottom/>
      </border>
    </dxf>
    <dxf>
      <border>
        <left style="thin">
          <color indexed="64"/>
        </left>
        <right style="thin">
          <color indexed="64"/>
        </right>
      </border>
    </dxf>
  </dxfs>
  <tableStyles count="0" defaultTableStyle="TableStyleMedium9"/>
  <colors>
    <mruColors>
      <color rgb="FFFFD08B"/>
      <color rgb="FFFFBF61"/>
      <color rgb="FFFECB98"/>
      <color rgb="FFE7F4F7"/>
      <color rgb="FFEAE8DA"/>
      <color rgb="FFD4CFB2"/>
      <color rgb="FFCECECE"/>
      <color rgb="FFCEB9B8"/>
      <color rgb="FFCDCDCD"/>
      <color rgb="FFECC5C2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85725</xdr:colOff>
      <xdr:row>1</xdr:row>
      <xdr:rowOff>85725</xdr:rowOff>
    </xdr:from>
    <xdr:to>
      <xdr:col>8</xdr:col>
      <xdr:colOff>73917</xdr:colOff>
      <xdr:row>5</xdr:row>
      <xdr:rowOff>9525</xdr:rowOff>
    </xdr:to>
    <xdr:pic>
      <xdr:nvPicPr>
        <xdr:cNvPr id="2" name="Picture 1" descr="StormChamber LOGO-0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24325" y="123825"/>
          <a:ext cx="2845692" cy="76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stormchambers.com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sheetPr published="0" codeName="Sheet1" enableFormatConditionsCalculation="0"/>
  <dimension ref="A1:S506"/>
  <sheetViews>
    <sheetView showGridLines="0" showZeros="0" tabSelected="1" zoomScale="85" zoomScaleNormal="85" workbookViewId="0">
      <selection activeCell="L21" sqref="I21:L29"/>
    </sheetView>
  </sheetViews>
  <sheetFormatPr defaultColWidth="8.85546875" defaultRowHeight="15"/>
  <cols>
    <col min="1" max="1" width="1.140625" style="10" customWidth="1"/>
    <col min="2" max="2" width="12.85546875" style="10" customWidth="1"/>
    <col min="3" max="4" width="16.140625" style="10" customWidth="1"/>
    <col min="5" max="5" width="14.28515625" style="10" customWidth="1"/>
    <col min="6" max="6" width="14" style="10" customWidth="1"/>
    <col min="7" max="7" width="14.140625" style="10" customWidth="1"/>
    <col min="8" max="9" width="14.7109375" style="10" customWidth="1"/>
    <col min="10" max="10" width="0.85546875" style="10" customWidth="1"/>
    <col min="11" max="11" width="12.28515625" style="10" customWidth="1"/>
    <col min="12" max="12" width="9.42578125" style="10" customWidth="1"/>
    <col min="13" max="13" width="9.85546875" style="10" customWidth="1"/>
    <col min="14" max="14" width="8.85546875" style="185" customWidth="1"/>
    <col min="15" max="15" width="9" style="10" customWidth="1"/>
    <col min="16" max="16" width="12" style="185" customWidth="1"/>
    <col min="17" max="16384" width="8.85546875" style="10"/>
  </cols>
  <sheetData>
    <row r="1" spans="2:19" ht="3" customHeight="1"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148"/>
      <c r="M1" s="148"/>
      <c r="N1" s="186"/>
      <c r="O1" s="148"/>
      <c r="P1" s="186"/>
      <c r="Q1" s="148"/>
    </row>
    <row r="2" spans="2:19" ht="21" customHeight="1">
      <c r="B2" s="149" t="s">
        <v>50</v>
      </c>
      <c r="C2" s="214"/>
      <c r="D2" s="214"/>
      <c r="E2" s="214"/>
      <c r="F2" s="188"/>
      <c r="G2" s="188"/>
      <c r="H2" s="188"/>
      <c r="I2" s="40"/>
      <c r="J2" s="40"/>
    </row>
    <row r="3" spans="2:19" ht="15" customHeight="1">
      <c r="B3" s="150" t="s">
        <v>73</v>
      </c>
      <c r="C3" s="214"/>
      <c r="D3" s="214"/>
      <c r="E3" s="214"/>
      <c r="F3" s="151"/>
      <c r="G3" s="151"/>
      <c r="H3" s="151"/>
      <c r="I3" s="40"/>
      <c r="J3" s="40"/>
    </row>
    <row r="4" spans="2:19" ht="15.75" customHeight="1">
      <c r="B4" s="152" t="s">
        <v>51</v>
      </c>
      <c r="C4" s="214"/>
      <c r="D4" s="214"/>
      <c r="E4" s="214"/>
      <c r="F4" s="151"/>
      <c r="G4" s="151"/>
      <c r="H4" s="151"/>
      <c r="I4" s="40"/>
      <c r="J4" s="40"/>
      <c r="K4" s="40"/>
    </row>
    <row r="5" spans="2:19" ht="14.25" customHeight="1">
      <c r="B5" s="152" t="s">
        <v>52</v>
      </c>
      <c r="C5" s="215"/>
      <c r="D5" s="215"/>
      <c r="E5" s="215"/>
      <c r="F5" s="151"/>
      <c r="G5" s="151"/>
      <c r="H5" s="151"/>
      <c r="I5" s="40"/>
      <c r="J5" s="40"/>
      <c r="K5" s="190"/>
      <c r="L5" s="191"/>
      <c r="M5" s="191"/>
      <c r="N5" s="191"/>
      <c r="O5" s="191"/>
      <c r="P5" s="191"/>
      <c r="Q5" s="191"/>
    </row>
    <row r="6" spans="2:19" ht="9.75" customHeight="1" thickBot="1">
      <c r="B6" s="153"/>
      <c r="C6" s="151"/>
      <c r="D6" s="151"/>
      <c r="E6" s="151"/>
      <c r="F6" s="40"/>
      <c r="G6" s="40"/>
      <c r="H6" s="40"/>
      <c r="I6" s="40"/>
      <c r="J6" s="40"/>
      <c r="K6" s="190"/>
      <c r="L6" s="191"/>
      <c r="M6" s="191"/>
      <c r="N6" s="191"/>
      <c r="O6" s="191"/>
      <c r="P6" s="191"/>
      <c r="Q6" s="191"/>
    </row>
    <row r="7" spans="2:19" ht="18.75" customHeight="1" thickBot="1">
      <c r="B7" s="211" t="s">
        <v>69</v>
      </c>
      <c r="C7" s="212"/>
      <c r="D7" s="213"/>
      <c r="E7" s="173" t="s">
        <v>54</v>
      </c>
      <c r="F7" s="154"/>
      <c r="G7" s="154"/>
      <c r="H7" s="154"/>
      <c r="I7" s="154"/>
      <c r="J7" s="154"/>
      <c r="K7" s="190"/>
      <c r="L7" s="189"/>
      <c r="M7" s="189"/>
      <c r="N7" s="189"/>
      <c r="O7" s="189"/>
      <c r="P7" s="191"/>
      <c r="Q7" s="191"/>
    </row>
    <row r="8" spans="2:19" ht="18.75" customHeight="1" thickBot="1">
      <c r="B8" s="211" t="s">
        <v>70</v>
      </c>
      <c r="C8" s="212"/>
      <c r="D8" s="213"/>
      <c r="E8" s="174" t="s">
        <v>56</v>
      </c>
      <c r="F8" s="218" t="s">
        <v>71</v>
      </c>
      <c r="G8" s="219"/>
      <c r="H8" s="219"/>
      <c r="I8" s="155"/>
      <c r="J8" s="155"/>
      <c r="K8" s="190"/>
      <c r="L8" s="192" t="s">
        <v>60</v>
      </c>
      <c r="M8" s="193"/>
      <c r="N8" s="194" t="str">
        <f>IF(E8="Imperial","inches","mm")</f>
        <v>inches</v>
      </c>
      <c r="O8" s="194"/>
      <c r="P8" s="190"/>
      <c r="Q8" s="190"/>
    </row>
    <row r="9" spans="2:19" ht="12.75" customHeight="1" thickBot="1">
      <c r="B9" s="157"/>
      <c r="C9" s="157"/>
      <c r="D9" s="157"/>
      <c r="E9" s="158"/>
      <c r="F9" s="216" t="s">
        <v>72</v>
      </c>
      <c r="G9" s="217"/>
      <c r="H9" s="217"/>
      <c r="I9" s="156"/>
      <c r="J9" s="183"/>
      <c r="K9" s="190"/>
      <c r="L9" s="210" t="s">
        <v>63</v>
      </c>
      <c r="M9" s="210"/>
      <c r="N9" s="195">
        <f>IF(E8="Imperial",IF(E7="SC-44",44,34),IF(E7="SC-44",1117,863))</f>
        <v>34</v>
      </c>
      <c r="O9" s="195"/>
      <c r="P9" s="191"/>
      <c r="Q9" s="191"/>
    </row>
    <row r="10" spans="2:19" ht="15.75" customHeight="1" thickBot="1">
      <c r="B10" s="198" t="s">
        <v>66</v>
      </c>
      <c r="C10" s="199"/>
      <c r="D10" s="200"/>
      <c r="E10" s="175">
        <v>1</v>
      </c>
      <c r="F10" s="155"/>
      <c r="G10" s="155"/>
      <c r="H10" s="155"/>
      <c r="I10" s="155"/>
      <c r="J10" s="155"/>
      <c r="K10" s="190"/>
      <c r="L10" s="210" t="s">
        <v>64</v>
      </c>
      <c r="M10" s="210"/>
      <c r="N10" s="195">
        <f>IF(E8="Imperial",  IF(E7="SC-44",  78,  60),         IF(E7="SC-44",       1981,      1524))</f>
        <v>60</v>
      </c>
      <c r="O10" s="195"/>
      <c r="P10" s="191"/>
      <c r="Q10" s="191"/>
    </row>
    <row r="11" spans="2:19" ht="15" customHeight="1" thickBot="1">
      <c r="B11" s="198" t="s">
        <v>68</v>
      </c>
      <c r="C11" s="199"/>
      <c r="D11" s="200"/>
      <c r="E11" s="176">
        <v>0.4</v>
      </c>
      <c r="F11" s="154"/>
      <c r="G11" s="154"/>
      <c r="H11" s="155"/>
      <c r="I11" s="155"/>
      <c r="J11" s="155"/>
      <c r="K11" s="190"/>
      <c r="L11" s="210" t="s">
        <v>65</v>
      </c>
      <c r="M11" s="210"/>
      <c r="N11" s="195">
        <f>IF(E8="Imperial",             IF(E7="SC-44",           75,            IF(E7="SC-34",            91,           89)),             IF(E7="SC-44",             1905,             IF(E7="SC-34",        2311,           2260)))</f>
        <v>91</v>
      </c>
      <c r="O11" s="195"/>
      <c r="P11" s="191"/>
      <c r="Q11" s="191"/>
      <c r="R11" s="155"/>
      <c r="S11" s="155"/>
    </row>
    <row r="12" spans="2:19" ht="15.75" thickBot="1">
      <c r="B12" s="198" t="str">
        <f>IF(E8="Imperial","Elevation of Stone Base (feet)","Elevation of Stone Base (meters)")</f>
        <v>Elevation of Stone Base (feet)</v>
      </c>
      <c r="C12" s="199"/>
      <c r="D12" s="200"/>
      <c r="E12" s="175">
        <v>0</v>
      </c>
      <c r="F12" s="154"/>
      <c r="G12" s="184" t="b">
        <v>1</v>
      </c>
      <c r="H12" s="159"/>
      <c r="I12" s="159"/>
      <c r="J12" s="160"/>
      <c r="K12" s="190"/>
      <c r="L12" s="189"/>
      <c r="M12" s="189"/>
      <c r="N12" s="189"/>
      <c r="O12" s="189"/>
      <c r="P12" s="191"/>
      <c r="Q12" s="191"/>
      <c r="R12" s="155"/>
      <c r="S12" s="155"/>
    </row>
    <row r="13" spans="2:19" ht="15.75" thickBot="1">
      <c r="B13" s="198" t="str">
        <f>IF(E8="Imperial","Stone Above Chambers (inches)","Stone Above Chambers (mm)")</f>
        <v>Stone Above Chambers (inches)</v>
      </c>
      <c r="C13" s="199"/>
      <c r="D13" s="200"/>
      <c r="E13" s="175">
        <v>6</v>
      </c>
      <c r="F13" s="202" t="str">
        <f>IF(E8="Imperial",IF($E$13&lt;6,"Please change parameters of Stone Above Chambers to 6 inches or more",IF($E$13&gt;96,"Please change parameters of Stone above Chambers to 96 inches or less","")),IF($E$13&lt;150,"Please change parameters of Stone Above Chambers to 150mm or more",IF($E$13&gt;2400,"Please change parameters of Stone above Chambers to 2400mm or less","")))</f>
        <v/>
      </c>
      <c r="G13" s="203"/>
      <c r="H13" s="203"/>
      <c r="I13" s="203"/>
      <c r="J13" s="161"/>
      <c r="K13" s="240"/>
      <c r="L13" s="197"/>
      <c r="M13" s="189"/>
      <c r="N13" s="189"/>
      <c r="O13" s="189"/>
      <c r="P13" s="191"/>
      <c r="Q13" s="191"/>
      <c r="R13" s="155"/>
      <c r="S13" s="155"/>
    </row>
    <row r="14" spans="2:19" ht="15.75" thickBot="1">
      <c r="B14" s="198" t="str">
        <f>IF(E8="Imperial","Stone Below Chambers (inches)","Stone Below Chambers (mm)")</f>
        <v>Stone Below Chambers (inches)</v>
      </c>
      <c r="C14" s="199"/>
      <c r="D14" s="200"/>
      <c r="E14" s="175">
        <v>6</v>
      </c>
      <c r="F14" s="202" t="str">
        <f>IF(E8="Imperial",IF($E$14&lt;6,"Please change parameters of Stone Below Chambers to 6 inches or more",IF($E$14&gt;96,"Please change parameters of Stone Below Chambers to 96 inches or less","")),IF($E$13&lt;150,"Please change parameters of Stone Below Chambers to 150mm or more",IF($E$13&gt;2400,"Please change parameters of Stone Below Chambers to 2400mm or less","")))</f>
        <v/>
      </c>
      <c r="G14" s="203"/>
      <c r="H14" s="203"/>
      <c r="I14" s="203"/>
      <c r="J14" s="161"/>
      <c r="K14" s="240"/>
      <c r="L14" s="196"/>
      <c r="M14" s="189"/>
      <c r="N14" s="189"/>
      <c r="O14" s="189"/>
      <c r="P14" s="191"/>
      <c r="Q14" s="191"/>
      <c r="R14" s="155"/>
      <c r="S14" s="155"/>
    </row>
    <row r="15" spans="2:19" ht="15.75" thickBot="1">
      <c r="B15" s="198" t="str">
        <f>IF(E8="Imperial","Space Between Rows (inches)","Space Between Rows (mm)")</f>
        <v>Space Between Rows (inches)</v>
      </c>
      <c r="C15" s="199"/>
      <c r="D15" s="200"/>
      <c r="E15" s="177">
        <v>9</v>
      </c>
      <c r="F15" s="154"/>
      <c r="G15" s="163"/>
      <c r="H15" s="164"/>
      <c r="I15" s="154"/>
      <c r="J15" s="154"/>
      <c r="K15" s="191"/>
      <c r="L15" s="189"/>
      <c r="M15" s="189"/>
      <c r="N15" s="189"/>
      <c r="O15" s="189"/>
      <c r="P15" s="191"/>
      <c r="Q15" s="191"/>
      <c r="R15" s="155"/>
      <c r="S15" s="155"/>
    </row>
    <row r="16" spans="2:19" ht="15.75" thickBot="1">
      <c r="B16" s="205" t="s">
        <v>67</v>
      </c>
      <c r="C16" s="206"/>
      <c r="D16" s="207"/>
      <c r="E16" s="173">
        <v>1</v>
      </c>
      <c r="F16" s="154"/>
      <c r="G16" s="163"/>
      <c r="H16" s="164"/>
      <c r="I16" s="154"/>
      <c r="J16" s="154"/>
      <c r="K16" s="191"/>
      <c r="L16" s="189"/>
      <c r="M16" s="189"/>
      <c r="N16" s="189"/>
      <c r="O16" s="189"/>
      <c r="P16" s="191"/>
      <c r="Q16" s="191"/>
      <c r="R16" s="155"/>
      <c r="S16" s="155"/>
    </row>
    <row r="17" spans="1:19">
      <c r="B17" s="204" t="str">
        <f>IF(E8="Imperial",IF($E$15&lt;9,"Please change parameters of Stone Between Rows to 9 inches or more",""),IF($E$15&lt;225,"Please change parameters of Stone Between Rows to 225mm or more",""))</f>
        <v/>
      </c>
      <c r="C17" s="204"/>
      <c r="D17" s="204"/>
      <c r="E17" s="204"/>
      <c r="F17" s="204"/>
      <c r="G17" s="204"/>
      <c r="H17" s="204"/>
      <c r="I17" s="162"/>
      <c r="J17" s="162"/>
      <c r="K17" s="241"/>
      <c r="L17" s="189"/>
      <c r="M17" s="189"/>
      <c r="N17" s="189"/>
      <c r="O17" s="189"/>
      <c r="P17" s="191"/>
      <c r="Q17" s="191"/>
    </row>
    <row r="18" spans="1:19">
      <c r="B18" s="201" t="str">
        <f>IF(AND($G$12,$E$16=""),"Insert number of rows to determine perimeter calculations","")</f>
        <v/>
      </c>
      <c r="C18" s="201"/>
      <c r="D18" s="201"/>
      <c r="E18" s="201"/>
      <c r="F18" s="201"/>
      <c r="G18" s="201"/>
      <c r="H18" s="201"/>
      <c r="I18" s="161"/>
      <c r="J18" s="161"/>
      <c r="K18" s="240"/>
      <c r="L18" s="191"/>
      <c r="M18" s="191"/>
      <c r="N18" s="191"/>
      <c r="O18" s="191"/>
      <c r="P18" s="191"/>
      <c r="Q18" s="191"/>
    </row>
    <row r="19" spans="1:19" ht="27.75" customHeight="1">
      <c r="B19" s="165" t="s">
        <v>49</v>
      </c>
      <c r="C19" s="166"/>
      <c r="D19" s="166"/>
      <c r="E19" s="166"/>
      <c r="F19" s="166"/>
      <c r="G19" s="166"/>
      <c r="H19" s="166"/>
      <c r="I19" s="244"/>
      <c r="J19" s="191"/>
      <c r="K19" s="191"/>
      <c r="L19" s="191"/>
      <c r="M19" s="191"/>
      <c r="N19" s="191"/>
      <c r="O19" s="191"/>
      <c r="P19" s="191"/>
      <c r="Q19" s="191"/>
    </row>
    <row r="20" spans="1:19" ht="47.25" customHeight="1">
      <c r="B20" s="145" t="str">
        <f>IF($E$8="Imperial","Height of System (inches)","Height of System (mm)")</f>
        <v>Height of System (inches)</v>
      </c>
      <c r="C20" s="145" t="str">
        <f>IF($E$8="Imperial","Incremental Single Chamber (cubic feet)","Incremental Single Chamber (cubic meters)")</f>
        <v>Incremental Single Chamber (cubic feet)</v>
      </c>
      <c r="D20" s="146" t="str">
        <f>IF($E$8="Imperial", "Incremental Total Chambers           (cubic feet)","Incremental Total Chambers (cubic meters)")</f>
        <v>Incremental Total Chambers           (cubic feet)</v>
      </c>
      <c r="E20" s="145" t="str">
        <f>IF($E$8="Imperial","Incremental Stone           (cubic feet)","Incremental Stone           (cubic meters)")</f>
        <v>Incremental Stone           (cubic feet)</v>
      </c>
      <c r="F20" s="146" t="str">
        <f>IF($E$8="Imperial","Incremental Ch &amp; St             (cubic feet)","Incremental Ch &amp; St             (cubic meters)")</f>
        <v>Incremental Ch &amp; St             (cubic feet)</v>
      </c>
      <c r="G20" s="146" t="str">
        <f>IF($E$8="Imperial","Cumulative Ch &amp; St            (cubic feet)","Cumulative Chambers             (cubic meters)")</f>
        <v>Cumulative Ch &amp; St            (cubic feet)</v>
      </c>
      <c r="H20" s="145" t="str">
        <f>IF($E$8="Imperial","Elevation (feet)","Elevation (meters)")</f>
        <v>Elevation (feet)</v>
      </c>
      <c r="I20" s="244"/>
      <c r="J20" s="191"/>
      <c r="K20" s="191"/>
      <c r="L20" s="242"/>
      <c r="M20" s="242"/>
      <c r="N20" s="243"/>
      <c r="O20" s="243"/>
      <c r="P20" s="187"/>
      <c r="Q20" s="167"/>
      <c r="R20" s="167"/>
      <c r="S20" s="168"/>
    </row>
    <row r="21" spans="1:19">
      <c r="A21" s="40"/>
      <c r="B21" s="147">
        <f>(N9+E13+E14)</f>
        <v>46</v>
      </c>
      <c r="C21" s="178">
        <f>IF($E$8="Imperial", IF($E$7="SC-44",     IF(B21=44+$E$14,    0.331,     IF(B21=43+$E$14,   0.728,     IF(B21=42+$E$14,    0.981,      IF(B21=41+$E$14,    1.175,       IF(B21=40+$E$14,     1.345,       IF(B21=39+$E$14,    1.495,      IF(B21=38+$E$14,   1.627,    IF(B21=37+$E$14,    1.739,     IF(B21=36+$E$14,   1.84,       IF(B21=35+$E$14,     1.937,      IF(B21=34+$E$14,   2.028,      IF(B21=33+$E$14,  2.105,     IF(B21=32+$E$14,   2.176,      IF(B21=31+$E$14,   2.246,     IF(B21=30+$E$14,    2.315,     IF(B21=29+$E$14,      2.378,      IF(B21=28+$E$14,    2.431,     IF(B21=27+$E$14,   2.475,     IF(B21=26+$E$14,   2.521,      IF(B21=25+$E$14,   2.563,      IF(B21=24+$E$14,    2.603,     IF(B21=23+$E$14,    2.64,     IF(B21=22+$E$14,    2.672,     IF(B21=21+$E$14,    2.698,      IF(B21=20+$E$14,    2.722,      IF(B21=19+$E$14,   2.744,        IF(B21=18+$E$14,    2.763,      IF(B21=17+$E$14,    2.781,     IF(B21=16+$E$14,    2.799,     IF(B21=15+$E$14,   2.818,       IF(B21=14+$E$14,     2.836,    IF(B21=13+$E$14,     2.854,      IF(B21=12+$E$14,       2.872,     IF(B21=11+$E$14,    2.891,     IF(B21=10+$E$14,     2.909,     IF(B21=9+$E$14,     2.927,     IF(B21=8+$E$14,    2.946,      IF(B21=7+$E$14,      2.964,      IF(B21=6+$E$14,     2.982,      IF(B21=5+$E$14,    3,      IF(B21=4+$E$14,    3.019,   IF(B21=3+$E$14,      3.37,    IF(B21=2+$E$14,    3.055,      IF(B21=1+$E$14,    3.074,    0)))))))))))))))))))))))))))))))))))))))))))),   IF(B21=34+$E$14,     0.444,     IF(B21=33+$E$14,   0.872,      IF(B21=32+$E$14,    1.11,     IF(B21=31+$E$14,    1.304,      IF(B21=30+$E$14,    1.464,       IF(B21=29+$E$14,    1.594,     IF(B21=28+$E$14,    1.708,     IF(B21=27+$E$14,   1.816,      IF(B21=26+$E$14,    1.913,     IF(B21=25+$E$14,    1.998,    IF(B21=24+$E$14,      2.079,    IF(B21=23+$E$14,    2.155,     IF(B21=22+$E$14,    2.216,    IF(B21=21+$E$14,    2.273,    IF(B21=20+$E$14,     2.326,     IF(B21=19+$E$14,   2.375,     IF(B21=18+$E$14,   2.42,     IF(B21=17+$E$14,   2.451,      IF(B21=16+$E$14,   2.484,       IF(B21=15+$E$14,   2.514,        IF(B21=14+$E$14,    2.536,       IF(B21=13+$E$14,    2.558,         IF(B21=12+$E$14,    2.58,      IF(B21=11+$E$14,    2.602,     IF(B21=10+$E$14,   2.624,      IF(B21=9+$E$14,   2.646,       IF(B21=8+$E$14,    2.668,        IF(B21=7+$E$14,     2.69,       IF(B21=6+$E$14,    2.712,        IF(B21=5+$E$14,   2.734,      IF(B21=4+$E$14,    2.756,     IF(B21=3+$E$14,    2.778,      IF(B21=2+$E$14,    2.8,       IF(B21=1+$E$14,    2.822,        0))))))))))))))))))))))))))))))))))),   IF($E$7="SC-44",     IF(B21=1117+$E$14,    0.009,       IF(B21=1091.6+$E$14,   0.021,        IF(B21=1066.2+$E$14,    0.028,       IF(B21=1040.8+$E$14,   0.033,        IF(B21=1015.4+$E$14,   0.038,        IF(B21=990+$E$14,   0.042,       IF(B21=964.6+$E$14,    0.046,      IF(B21=939.2+$E$14,   0.049,        IF(B21=913.8+$E$14,    0.052,         IF(B21=888.4+$E$14,    0.055,       IF(B21=863+$E$14,    0.057,        IF(B21=837.6+$E$14,    0.06,       IF(B21=812.2+$E$14,    0.062,       IF(B21=786.8+$E$14,    0.064,      IF(B21=761.4+$E$14,    0.066,        IF(B21=736+$E$14,    0.067,         IF(B21=710.6+$E$14,    0.069,       IF(B21=685.2+$E$14,   0.07,        IF(B21=659.8+$E$14,    0.071,       IF(B21=634.4+$E$14,   0.073,       IF(B21=609+$E$14,    0.074,      IF(B21=583.6+$E$14,    0.075,        IF(B21=558.2+$E$14,    0.076,        IF(B21=532.8+$E$14,    0.076,        IF(B21=507.4+$E$14,    0.077,        IF(B21=482+$E$14,    0.078,       IF(B21=456.6+$E$14,     0.078,       IF(B21=431.2+$E$14,     0.079,      IF(B21=405.8+$E$14,     0.079,        IF(B21=380.4+$E$14,   0.08,        IF(B21=355+$E$14,    0.08,      IF(B21=329.6+$E$14,     0.081,        IF(B21=304.2+$E$14,    0.081,       IF(B21=278.8+$E$14,     0.082,       IF(B21=253.4+$E$14,    0.082,      IF(B21=228+$E$14,   0.083,        IF(B21=202.6+$E$14,     0.083,        IF(B21=177.2+$E$14,     0.084,      IF(B21=151.8+$E$14,     0.084,        IF(B21=126.4+$E$14,    0.085,       IF(B21=101+$E$14,     0.086,       IF(B21=75.6+$E$14,     0.086,       IF(B21=50.2+$E$14,     0.087,        IF(B21=24.8+$E$14,     0.087,        0)))))))))))))))))))))))))))))))))))))))))))),           IF(B21=863+$E$14,    0.013,         IF(B21=837.6+$E$14,    0.025,         IF(B21=812.2+$E$14,    0.031,     IF(B21=786.8+$E$14,   0.037,      IF(B21=761.4+$E$14,    0.041,     IF(B21=736+$E$14,    0.045,     IF(B21=710.6+$E$14,    0.048,    IF(B21=685.2+$E$14,   0.051,     IF(B21=659.8+$E$14,  0.054,      IF(B21=634.4+$E$14,   0.057,     IF(B21=609+$E$14,   0.059,     IF(B21=583.6+$E$14,   0.061,     IF(B21=558.2+$E$14,   0.063,    IF(B21=532.8+$E$14,       0.064,    IF(B21=507.4+$E$14,   0.066,   IF(B21=482+$E$14,  0.067,    IF(B21=456.6+$E$14,   0.069,    IF(B21=431.2+$E$14,   0.069,    IF(B21=405.8+$E$14,   0.07,      IF(B21=380.4+$E$14,   0.071,    IF(B21=355+$E$14,   0.072,    IF(B21=329.6+$E$14,   0.072,     IF(B21=304.2+$E$14,    0.073,   IF(B21=278.8+$E$14,   0.074,    IF(B21=253.4+$E$14,     0.074,     IF(B21=228+$E$14,    0.075,     IF(B21=202.6+$E$14,     0.076,     IF(B21=177.2+$E$14,    0.076,    IF(B21=151.8+$E$14,    0.077,    IF(B21=126.4+$E$14,    0.077,     IF(B21=101+$E$14,    0.078,     IF(B21=75.6+$E$14,     0.079,        IF(B21=50.2+$E$14,     0.079,        IF(B21=24.8+$E$14,    0.08,        0))))))))))))))))))))))))))))))))))))</f>
        <v>0</v>
      </c>
      <c r="D21" s="179">
        <f>IF($B21&gt;0,$C21*$E$10,0)</f>
        <v>0</v>
      </c>
      <c r="E21" s="178">
        <f>IF($E$8="Imperial",           IF($G$12,                   IF($E$7="SC-44",                            IF(OR($B21&gt;($E$14+$N$9),AND($B21&gt;0,$B21&lt;=$E$14)),          (((((($N$10+$E$15)*1*$N$11)/1728)*$E$11))*$E$10)+(((((24-$E$15)*1*$N$11)/1728)*$E$11)*(ROUNDUP(($E$10/$E$16),0)))+(((24*1*(($N$10+24-$E$15)*$E$16))/1728)*$E$11),                             IF(AND($B21&gt;$E$14,$B21&lt;=($E$14+$N$9)),                           ((((((($N$10+$E$15)*1*$N$11)/1728)-$C21)*$E$11))*$E$10)+(((((24-$E$15)*1*$N$11)/1728)*$E$11)*(ROUNDUP(($E$10/$E$16),0)))+(((24*1*(($N$10+24-$E$15)*$E$16))/1728)*$E$11),            0)),                IF(OR($B21&gt;($E$14+$N$9),AND($B21&gt;0,$B21&lt;=$E$14)),                        ((((((($N$10+$E$15)*1*$N$11)/1728)*$E$11))*$E$10)+(((((24-$E$15)*1*$N$11)/1728)*$E$11)*(ROUNDUP(($E$10/$E$16),0)))+(((24*1*(($N$10+24-$E$15)*$E$16))/1728)*$E$11)),                                           IF(AND($B21&gt;$E$14,$B21&lt;=($E$14+$N$9)),               (((((((($N$10+$E$15)*1*$N$11)/1728)-$C21)*$E$11))*$E$10)+(((((24-$E$15)*1*$N$11)/1728)*$E$11)*(ROUNDUP(($E$10/$E$16),0)))+(((24*1*(($N$10+24-$E$15)*$E$16))/1728)*$E$11)),                            0))),                                                                                                                                                              IF($E$7="SC-44",            IF(OR($B21&gt;($E$14+$N$9),AND($B21&gt;0,$B21&lt;=$E$14)),           ((((($N$10+$E$15)*1*$N$11)/1728)*$E$11))*$E$10,             IF(AND($B21&gt;$E$14,$B21&lt;=($E$14+$N$9)),            ((((((($N$10+$E$15)*1*$N$11)/1728)-$C21)*$E$11))*$E$10),     0)),         IF(OR($B21&gt;($E$14+$N$9),AND($B21&gt;0,$B21&lt;=$E$14)),    ((((($N$10+$E$15)*1*$N$11)/1728)*$E$11))*$E$10,               IF(AND($B21&gt;$E$14,$B21&lt;=($E$14+$N$9)),         (((((($N$10+$E$15)*1*$N$11)/1728)-$C21)*$E$11))*$E$10,                   0)))),                                                                                                                                                IF($G$12,           IF($E$7="SC-44",                             IF(OR($B21&gt;($E$14+$N$9),AND($B21&gt;0,$B21&lt;=$E$14)),                                      (((((($N$10+$E$15)/1000)*(25.4/1000)*($N$11/1000))*$E$11))*$E$10)+((((0.61-($E$15/1000))*(25.4/1000)*($N$11/1000))*$E$11)*(ROUNDUP((($E$10/1000)/($E$16/1000)),0)))+(((0.61*(25.4/1000)*((($N$10/1000)+0.61-($E$15/1000))*($E$16/1000))))*$E$11),                                      IF(AND($B21&gt;$E$14,$B21&lt;=($E$14+ $N$9)),                                  (((((((($N$10+$E$15)/1000)*(25.4/1000)*($N$11/1000))-$C21)*$E$11))*$E$10)+((((0.61-($E$15/1000))*(25.4/1000)*($N$11/1000))*$E$11)*(ROUNDUP((($E$10/1000)/($E$16/1000)),0)))+(0.61*(25.4/1000)*(($N$10/1000)+0.61-($E$15/1000))*($E$16/1000)))*$E$11,           0)),                                                                                                                                 IF(OR($B21&gt;($E$14+$N$9),AND($B21&gt;0,$B21&lt;=$E$14)),                                             (((((($N$10+$E$15)/1000)*(25.4/1000)*($N$11/1000))*$E$11))*$E$10)+((((0.61-($E$15/1000))*(25.4/1000)*($N$11/1000))*$E$11)*(ROUNDUP((($E$10/1000)/($E$16/1000)),0)))+(((0.61*(25.4/1000)*((($N$10/1000)+0.61-($E$15/1000))*($E$16/1000)))*$E$11)),                                                                                           IF(AND($B21&gt;$E$14,$B21&lt;=($E$14+ $N$9)),                                                  (((((((($N$10+$E$15)/1000)*(25.4/1000)*($N$11/1000))-$C21)*$E$11))*$E$10)+((((0.61-($E$15/1000))*(25.4/1000)*($N$11/1000))*$E$11)*(ROUNDUP((($E$10/1000)/($E$16/1000)),0)))+(0.61*(25.4/1000)*(($N$10/1000)+0.61-($E$15/1000))*($E$16/1000)))*$E$11,                     0))),                                                                                 IF($E$7="SC-44",                            IF(OR($B21&gt;($E$14+$N$9),AND($B21&gt;0,$B21&lt;=$E$14)),                ((((($N$10+$E$15)/1000)*(25.4/1000)*($N$11/1000))*$E$11))*$E$10,                                                                        IF(AND($B21&gt;$E$14,$B21&lt;=($E$14+ $N$9)),                      (((((($N$10+$E$15)/1000)*(25.4/1000)*($N$11/1000))-$C21)*$E$11))*$E$10,                              0)),                                                                                                                    IF(OR($B21&gt;($E$14+$N$9),AND($B21&gt;0,$B21&lt;=$E$14)),                    ((((($N$10+$E$15)/1000)*(25.4/1000)*($N$11/1000))*$E$11))*$E$10,                                                                                                               IF(AND($B21&gt;$E$14,$B21&lt;=($E$14+ $N$9)),             (((((($N$10+$E$15)/1000)*(25.4/1000)*($N$11/1000))-$C21)*$E$11))*$E$10,                      0)))))</f>
        <v>2.1859999999999999</v>
      </c>
      <c r="F21" s="179">
        <f>$E21+$D21</f>
        <v>2.1859999999999999</v>
      </c>
      <c r="G21" s="180">
        <f>IF($G22&gt;0,G22+F21,F21)</f>
        <v>145.578</v>
      </c>
      <c r="H21" s="179">
        <f>IF($E$8="Imperial",IF($B21&gt;0,$E$12+($B21/12),""),IF($B21&gt;0,$E$12+($B21/1000),""))</f>
        <v>3.8330000000000002</v>
      </c>
      <c r="I21" s="189">
        <f>SUM(C21:C164)</f>
        <v>75.022000000000006</v>
      </c>
      <c r="J21" s="189"/>
      <c r="K21" s="189"/>
      <c r="L21" s="189"/>
      <c r="M21" s="189"/>
      <c r="N21" s="189"/>
      <c r="O21" s="169"/>
    </row>
    <row r="22" spans="1:19">
      <c r="B22" s="144">
        <f>IF($E$8="Imperial",IF(B21&gt;0,B21-1,0),IF($B21&gt;($N$9+$E$14+25.4),$B21-25.4,IF(AND($B21&gt;($N$9+$E$14),$B21&lt;=($N$9+$E$14+25.4)),($N$9+$E$14),IF(AND($B21&lt;=($N$9+$E$14),$B21&gt;($E$14+25.4)),$B21-25.4,IF(AND($B21&gt;$E$14,$B21&lt;=($E$14+25.4)),$E$14,IF(AND($B21&gt;25.4,$B21&lt;=$E$14),$B21-25.4,0))))))</f>
        <v>45</v>
      </c>
      <c r="C22" s="178">
        <f t="shared" ref="C22:C85" si="0">IF($E$8="Imperial", IF($E$7="SC-44",     IF(B22=44+$E$14,    0.331,     IF(B22=43+$E$14,   0.728,     IF(B22=42+$E$14,    0.981,      IF(B22=41+$E$14,    1.175,       IF(B22=40+$E$14,     1.345,       IF(B22=39+$E$14,    1.495,      IF(B22=38+$E$14,   1.627,    IF(B22=37+$E$14,    1.739,     IF(B22=36+$E$14,   1.84,       IF(B22=35+$E$14,     1.937,      IF(B22=34+$E$14,   2.028,      IF(B22=33+$E$14,  2.105,     IF(B22=32+$E$14,   2.176,      IF(B22=31+$E$14,   2.246,     IF(B22=30+$E$14,    2.315,     IF(B22=29+$E$14,      2.378,      IF(B22=28+$E$14,    2.431,     IF(B22=27+$E$14,   2.475,     IF(B22=26+$E$14,   2.521,      IF(B22=25+$E$14,   2.563,      IF(B22=24+$E$14,    2.603,     IF(B22=23+$E$14,    2.64,     IF(B22=22+$E$14,    2.672,     IF(B22=21+$E$14,    2.698,      IF(B22=20+$E$14,    2.722,      IF(B22=19+$E$14,   2.744,        IF(B22=18+$E$14,    2.763,      IF(B22=17+$E$14,    2.781,     IF(B22=16+$E$14,    2.799,     IF(B22=15+$E$14,   2.818,       IF(B22=14+$E$14,     2.836,    IF(B22=13+$E$14,     2.854,      IF(B22=12+$E$14,       2.872,     IF(B22=11+$E$14,    2.891,     IF(B22=10+$E$14,     2.909,     IF(B22=9+$E$14,     2.927,     IF(B22=8+$E$14,    2.946,      IF(B22=7+$E$14,      2.964,      IF(B22=6+$E$14,     2.982,      IF(B22=5+$E$14,    3,      IF(B22=4+$E$14,    3.019,   IF(B22=3+$E$14,      3.37,    IF(B22=2+$E$14,    3.055,      IF(B22=1+$E$14,    3.074,    0)))))))))))))))))))))))))))))))))))))))))))),   IF(B22=34+$E$14,     0.444,     IF(B22=33+$E$14,   0.872,      IF(B22=32+$E$14,    1.11,     IF(B22=31+$E$14,    1.304,      IF(B22=30+$E$14,    1.464,       IF(B22=29+$E$14,    1.594,     IF(B22=28+$E$14,    1.708,     IF(B22=27+$E$14,   1.816,      IF(B22=26+$E$14,    1.913,     IF(B22=25+$E$14,    1.998,    IF(B22=24+$E$14,      2.079,    IF(B22=23+$E$14,    2.155,     IF(B22=22+$E$14,    2.216,    IF(B22=21+$E$14,    2.273,    IF(B22=20+$E$14,     2.326,     IF(B22=19+$E$14,   2.375,     IF(B22=18+$E$14,   2.42,     IF(B22=17+$E$14,   2.451,      IF(B22=16+$E$14,   2.484,       IF(B22=15+$E$14,   2.514,        IF(B22=14+$E$14,    2.536,       IF(B22=13+$E$14,    2.558,         IF(B22=12+$E$14,    2.58,      IF(B22=11+$E$14,    2.602,     IF(B22=10+$E$14,   2.624,      IF(B22=9+$E$14,   2.646,       IF(B22=8+$E$14,    2.668,        IF(B22=7+$E$14,     2.69,       IF(B22=6+$E$14,    2.712,        IF(B22=5+$E$14,   2.734,      IF(B22=4+$E$14,    2.756,     IF(B22=3+$E$14,    2.778,      IF(B22=2+$E$14,    2.8,       IF(B22=1+$E$14,    2.822,        0))))))))))))))))))))))))))))))))))),   IF($E$7="SC-44",     IF(B22=1117+$E$14,    0.009,       IF(B22=1091.6+$E$14,   0.021,        IF(B22=1066.2+$E$14,    0.028,       IF(B22=1040.8+$E$14,   0.033,        IF(B22=1015.4+$E$14,   0.038,        IF(B22=990+$E$14,   0.042,       IF(B22=964.6+$E$14,    0.046,      IF(B22=939.2+$E$14,   0.049,        IF(B22=913.8+$E$14,    0.052,         IF(B22=888.4+$E$14,    0.055,       IF(B22=863+$E$14,    0.057,        IF(B22=837.6+$E$14,    0.06,       IF(B22=812.2+$E$14,    0.062,       IF(B22=786.8+$E$14,    0.064,      IF(B22=761.4+$E$14,    0.066,        IF(B22=736+$E$14,    0.067,         IF(B22=710.6+$E$14,    0.069,       IF(B22=685.2+$E$14,   0.07,        IF(B22=659.8+$E$14,    0.071,       IF(B22=634.4+$E$14,   0.073,       IF(B22=609+$E$14,    0.074,      IF(B22=583.6+$E$14,    0.075,        IF(B22=558.2+$E$14,    0.076,        IF(B22=532.8+$E$14,    0.076,        IF(B22=507.4+$E$14,    0.077,        IF(B22=482+$E$14,    0.078,       IF(B22=456.6+$E$14,     0.078,       IF(B22=431.2+$E$14,     0.079,      IF(B22=405.8+$E$14,     0.079,        IF(B22=380.4+$E$14,   0.08,        IF(B22=355+$E$14,    0.08,      IF(B22=329.6+$E$14,     0.081,        IF(B22=304.2+$E$14,    0.081,       IF(B22=278.8+$E$14,     0.082,       IF(B22=253.4+$E$14,    0.082,      IF(B22=228+$E$14,   0.083,        IF(B22=202.6+$E$14,     0.083,        IF(B22=177.2+$E$14,     0.084,      IF(B22=151.8+$E$14,     0.084,        IF(B22=126.4+$E$14,    0.085,       IF(B22=101+$E$14,     0.086,       IF(B22=75.6+$E$14,     0.086,       IF(B22=50.2+$E$14,     0.087,        IF(B22=24.8+$E$14,     0.087,        0)))))))))))))))))))))))))))))))))))))))))))),           IF(B22=863+$E$14,    0.013,         IF(B22=837.6+$E$14,    0.025,         IF(B22=812.2+$E$14,    0.031,     IF(B22=786.8+$E$14,   0.037,      IF(B22=761.4+$E$14,    0.041,     IF(B22=736+$E$14,    0.045,     IF(B22=710.6+$E$14,    0.048,    IF(B22=685.2+$E$14,   0.051,     IF(B22=659.8+$E$14,  0.054,      IF(B22=634.4+$E$14,   0.057,     IF(B22=609+$E$14,   0.059,     IF(B22=583.6+$E$14,   0.061,     IF(B22=558.2+$E$14,   0.063,    IF(B22=532.8+$E$14,       0.064,    IF(B22=507.4+$E$14,   0.066,   IF(B22=482+$E$14,  0.067,    IF(B22=456.6+$E$14,   0.069,    IF(B22=431.2+$E$14,   0.069,    IF(B22=405.8+$E$14,   0.07,      IF(B22=380.4+$E$14,   0.071,    IF(B22=355+$E$14,   0.072,    IF(B22=329.6+$E$14,   0.072,     IF(B22=304.2+$E$14,    0.073,   IF(B22=278.8+$E$14,   0.074,    IF(B22=253.4+$E$14,     0.074,     IF(B22=228+$E$14,    0.075,     IF(B22=202.6+$E$14,     0.076,     IF(B22=177.2+$E$14,    0.076,    IF(B22=151.8+$E$14,    0.077,    IF(B22=126.4+$E$14,    0.077,     IF(B22=101+$E$14,    0.078,     IF(B22=75.6+$E$14,     0.079,        IF(B22=50.2+$E$14,     0.079,        IF(B22=24.8+$E$14,    0.08,        0))))))))))))))))))))))))))))))))))))</f>
        <v>0</v>
      </c>
      <c r="D22" s="178">
        <f t="shared" ref="D22:D84" si="1">IF($B22&gt;0,$C22*$E$10,0)</f>
        <v>0</v>
      </c>
      <c r="E22" s="178">
        <f t="shared" ref="E22:E85" si="2">IF($E$8="Imperial",           IF($G$12,                   IF($E$7="SC-44",                            IF(OR($B22&gt;($E$14+$N$9),AND($B22&gt;0,$B22&lt;=$E$14)),          (((((($N$10+$E$15)*1*$N$11)/1728)*$E$11))*$E$10)+(((((24-$E$15)*1*$N$11)/1728)*$E$11)*(ROUNDUP(($E$10/$E$16),0)))+(((24*1*(($N$10+24-$E$15)*$E$16))/1728)*$E$11),                             IF(AND($B22&gt;$E$14,$B22&lt;=($E$14+$N$9)),                           ((((((($N$10+$E$15)*1*$N$11)/1728)-$C22)*$E$11))*$E$10)+(((((24-$E$15)*1*$N$11)/1728)*$E$11)*(ROUNDUP(($E$10/$E$16),0)))+(((24*1*(($N$10+24-$E$15)*$E$16))/1728)*$E$11),            0)),                IF(OR($B22&gt;($E$14+$N$9),AND($B22&gt;0,$B22&lt;=$E$14)),                        ((((((($N$10+$E$15)*1*$N$11)/1728)*$E$11))*$E$10)+(((((24-$E$15)*1*$N$11)/1728)*$E$11)*(ROUNDUP(($E$10/$E$16),0)))+(((24*1*(($N$10+24-$E$15)*$E$16))/1728)*$E$11)),                                           IF(AND($B22&gt;$E$14,$B22&lt;=($E$14+$N$9)),               (((((((($N$10+$E$15)*1*$N$11)/1728)-$C22)*$E$11))*$E$10)+(((((24-$E$15)*1*$N$11)/1728)*$E$11)*(ROUNDUP(($E$10/$E$16),0)))+(((24*1*(($N$10+24-$E$15)*$E$16))/1728)*$E$11)),                            0))),                                                                                                                                                              IF($E$7="SC-44",            IF(OR($B22&gt;($E$14+$N$9),AND($B22&gt;0,$B22&lt;=$E$14)),           ((((($N$10+$E$15)*1*$N$11)/1728)*$E$11))*$E$10,             IF(AND($B22&gt;$E$14,$B22&lt;=($E$14+$N$9)),            ((((((($N$10+$E$15)*1*$N$11)/1728)-$C22)*$E$11))*$E$10),     0)),         IF(OR($B22&gt;($E$14+$N$9),AND($B22&gt;0,$B22&lt;=$E$14)),    ((((($N$10+$E$15)*1*$N$11)/1728)*$E$11))*$E$10,               IF(AND($B22&gt;$E$14,$B22&lt;=($E$14+$N$9)),         (((((($N$10+$E$15)*1*$N$11)/1728)-$C22)*$E$11))*$E$10,                   0)))),                                                                                                                                                IF($G$12,           IF($E$7="SC-44",                             IF(OR($B22&gt;($E$14+$N$9),AND($B22&gt;0,$B22&lt;=$E$14)),                                      (((((($N$10+$E$15)/1000)*(25.4/1000)*($N$11/1000))*$E$11))*$E$10)+((((0.61-($E$15/1000))*(25.4/1000)*($N$11/1000))*$E$11)*(ROUNDUP((($E$10/1000)/($E$16/1000)),0)))+(((0.61*(25.4/1000)*((($N$10/1000)+0.61-($E$15/1000))*($E$16/1000))))*$E$11),                                      IF(AND($B22&gt;$E$14,$B22&lt;=($E$14+ $N$9)),                                  (((((((($N$10+$E$15)/1000)*(25.4/1000)*($N$11/1000))-$C22)*$E$11))*$E$10)+((((0.61-($E$15/1000))*(25.4/1000)*($N$11/1000))*$E$11)*(ROUNDUP((($E$10/1000)/($E$16/1000)),0)))+(0.61*(25.4/1000)*(($N$10/1000)+0.61-($E$15/1000))*($E$16/1000)))*$E$11,           0)),                                                                                                                                 IF(OR($B22&gt;($E$14+$N$9),AND($B22&gt;0,$B22&lt;=$E$14)),                                             (((((($N$10+$E$15)/1000)*(25.4/1000)*($N$11/1000))*$E$11))*$E$10)+((((0.61-($E$15/1000))*(25.4/1000)*($N$11/1000))*$E$11)*(ROUNDUP((($E$10/1000)/($E$16/1000)),0)))+(((0.61*(25.4/1000)*((($N$10/1000)+0.61-($E$15/1000))*($E$16/1000)))*$E$11)),                                                                                           IF(AND($B22&gt;$E$14,$B22&lt;=($E$14+ $N$9)),                                                  (((((((($N$10+$E$15)/1000)*(25.4/1000)*($N$11/1000))-$C22)*$E$11))*$E$10)+((((0.61-($E$15/1000))*(25.4/1000)*($N$11/1000))*$E$11)*(ROUNDUP((($E$10/1000)/($E$16/1000)),0)))+(0.61*(25.4/1000)*(($N$10/1000)+0.61-($E$15/1000))*($E$16/1000)))*$E$11,                     0))),                                                                                 IF($E$7="SC-44",                            IF(OR($B22&gt;($E$14+$N$9),AND($B22&gt;0,$B22&lt;=$E$14)),                ((((($N$10+$E$15)/1000)*(25.4/1000)*($N$11/1000))*$E$11))*$E$10,                                                                        IF(AND($B22&gt;$E$14,$B22&lt;=($E$14+ $N$9)),                      (((((($N$10+$E$15)/1000)*(25.4/1000)*($N$11/1000))-$C22)*$E$11))*$E$10,                              0)),                                                                                                                    IF(OR($B22&gt;($E$14+$N$9),AND($B22&gt;0,$B22&lt;=$E$14)),                    ((((($N$10+$E$15)/1000)*(25.4/1000)*($N$11/1000))*$E$11))*$E$10,                                                                                                               IF(AND($B22&gt;$E$14,$B22&lt;=($E$14+ $N$9)),             (((((($N$10+$E$15)/1000)*(25.4/1000)*($N$11/1000))-$C22)*$E$11))*$E$10,                      0)))))</f>
        <v>2.1859999999999999</v>
      </c>
      <c r="F22" s="178">
        <f t="shared" ref="F22:F85" si="3">$E22+$D22</f>
        <v>2.1859999999999999</v>
      </c>
      <c r="G22" s="181">
        <f>IF($G23&gt;0,G23+F22,F22)</f>
        <v>143.392</v>
      </c>
      <c r="H22" s="178">
        <f>IF($E$8="Imperial",IF($B22&gt;0,$E$12+($B22/12),""),IF($B22&gt;0,$E$12+($B22/1000),""))</f>
        <v>3.75</v>
      </c>
      <c r="I22" s="189">
        <f>SUM(F21:F85)</f>
        <v>145.578</v>
      </c>
      <c r="J22" s="189"/>
      <c r="K22" s="189"/>
      <c r="L22" s="189"/>
      <c r="M22" s="189"/>
      <c r="N22" s="189"/>
      <c r="O22" s="169"/>
    </row>
    <row r="23" spans="1:19">
      <c r="B23" s="144">
        <f t="shared" ref="B23:B85" si="4">IF($E$8="Imperial",IF(B22&gt;0,B22-1,0),IF($B22&gt;($N$9+$E$14+25.4),$B22-25.4,IF(AND($B22&gt;($N$9+$E$14),$B22&lt;=($N$9+$E$14+25.4)),($N$9+$E$14),IF(AND($B22&lt;=($N$9+$E$14),$B22&gt;($E$14+25.4)),$B22-25.4,IF(AND($B22&gt;$E$14,$B22&lt;=($E$14+25.4)),$E$14,IF(AND($B22&gt;25.4,$B22&lt;=$E$14),$B22-25.4,0))))))</f>
        <v>44</v>
      </c>
      <c r="C23" s="178">
        <f t="shared" si="0"/>
        <v>0</v>
      </c>
      <c r="D23" s="178">
        <f t="shared" si="1"/>
        <v>0</v>
      </c>
      <c r="E23" s="178">
        <f t="shared" si="2"/>
        <v>2.1859999999999999</v>
      </c>
      <c r="F23" s="178">
        <f t="shared" si="3"/>
        <v>2.1859999999999999</v>
      </c>
      <c r="G23" s="181">
        <f t="shared" ref="G23:G84" si="5">IF($G24&gt;0,G24+F23,F23)</f>
        <v>141.20599999999999</v>
      </c>
      <c r="H23" s="178">
        <f t="shared" ref="H23:H86" si="6">IF($E$8="Imperial",IF($B23&gt;0,$E$12+($B23/12),""),IF($B23&gt;0,$E$12+($B23/1000),""))</f>
        <v>3.6669999999999998</v>
      </c>
      <c r="I23" s="220" t="s">
        <v>74</v>
      </c>
      <c r="J23" s="220"/>
      <c r="K23" s="220"/>
      <c r="L23" s="189"/>
      <c r="M23" s="189"/>
      <c r="N23" s="189"/>
      <c r="O23" s="169"/>
    </row>
    <row r="24" spans="1:19">
      <c r="B24" s="144">
        <f t="shared" si="4"/>
        <v>43</v>
      </c>
      <c r="C24" s="178">
        <f t="shared" si="0"/>
        <v>0</v>
      </c>
      <c r="D24" s="178">
        <f t="shared" si="1"/>
        <v>0</v>
      </c>
      <c r="E24" s="178">
        <f t="shared" si="2"/>
        <v>2.1859999999999999</v>
      </c>
      <c r="F24" s="178">
        <f t="shared" si="3"/>
        <v>2.1859999999999999</v>
      </c>
      <c r="G24" s="181">
        <f t="shared" si="5"/>
        <v>139.02000000000001</v>
      </c>
      <c r="H24" s="178">
        <f t="shared" si="6"/>
        <v>3.5830000000000002</v>
      </c>
      <c r="I24" s="208">
        <f>SUM(C21:C500)</f>
        <v>75.022000000000006</v>
      </c>
      <c r="J24" s="208"/>
      <c r="K24" s="208"/>
      <c r="L24" s="189"/>
      <c r="M24" s="189"/>
      <c r="N24" s="189"/>
      <c r="O24" s="169"/>
    </row>
    <row r="25" spans="1:19">
      <c r="B25" s="144">
        <f t="shared" si="4"/>
        <v>42</v>
      </c>
      <c r="C25" s="178">
        <f t="shared" si="0"/>
        <v>0</v>
      </c>
      <c r="D25" s="178">
        <f t="shared" si="1"/>
        <v>0</v>
      </c>
      <c r="E25" s="178">
        <f t="shared" si="2"/>
        <v>2.1859999999999999</v>
      </c>
      <c r="F25" s="178">
        <f t="shared" si="3"/>
        <v>2.1859999999999999</v>
      </c>
      <c r="G25" s="181">
        <f t="shared" si="5"/>
        <v>136.834</v>
      </c>
      <c r="H25" s="178">
        <f t="shared" si="6"/>
        <v>3.5</v>
      </c>
      <c r="I25" s="208"/>
      <c r="J25" s="208"/>
      <c r="K25" s="208"/>
      <c r="L25" s="189"/>
      <c r="M25" s="189"/>
      <c r="N25" s="189"/>
      <c r="O25" s="169"/>
    </row>
    <row r="26" spans="1:19">
      <c r="B26" s="144">
        <f t="shared" si="4"/>
        <v>41</v>
      </c>
      <c r="C26" s="178">
        <f t="shared" si="0"/>
        <v>0</v>
      </c>
      <c r="D26" s="182">
        <f t="shared" si="1"/>
        <v>0</v>
      </c>
      <c r="E26" s="178">
        <f t="shared" si="2"/>
        <v>2.1859999999999999</v>
      </c>
      <c r="F26" s="182">
        <f t="shared" si="3"/>
        <v>2.1859999999999999</v>
      </c>
      <c r="G26" s="181">
        <f t="shared" si="5"/>
        <v>134.648</v>
      </c>
      <c r="H26" s="178">
        <f t="shared" si="6"/>
        <v>3.4169999999999998</v>
      </c>
      <c r="I26" s="208"/>
      <c r="J26" s="208"/>
      <c r="K26" s="208"/>
      <c r="L26" s="189"/>
      <c r="M26" s="189"/>
      <c r="N26" s="189"/>
      <c r="O26" s="169"/>
    </row>
    <row r="27" spans="1:19">
      <c r="B27" s="144">
        <f t="shared" si="4"/>
        <v>40</v>
      </c>
      <c r="C27" s="178">
        <f t="shared" si="0"/>
        <v>0.44400000000000001</v>
      </c>
      <c r="D27" s="182">
        <f t="shared" si="1"/>
        <v>0.44400000000000001</v>
      </c>
      <c r="E27" s="178">
        <f t="shared" si="2"/>
        <v>2.0089999999999999</v>
      </c>
      <c r="F27" s="182">
        <f t="shared" si="3"/>
        <v>2.4529999999999998</v>
      </c>
      <c r="G27" s="181">
        <f t="shared" si="5"/>
        <v>132.46199999999999</v>
      </c>
      <c r="H27" s="178">
        <f t="shared" si="6"/>
        <v>3.3330000000000002</v>
      </c>
      <c r="I27" s="189"/>
      <c r="J27" s="189"/>
      <c r="K27" s="189"/>
      <c r="L27" s="189"/>
      <c r="M27" s="189"/>
      <c r="N27" s="189"/>
      <c r="O27" s="169"/>
      <c r="Q27" s="169"/>
      <c r="R27" s="169"/>
    </row>
    <row r="28" spans="1:19">
      <c r="B28" s="144">
        <f t="shared" si="4"/>
        <v>39</v>
      </c>
      <c r="C28" s="178">
        <f t="shared" si="0"/>
        <v>0.872</v>
      </c>
      <c r="D28" s="182">
        <f t="shared" si="1"/>
        <v>0.872</v>
      </c>
      <c r="E28" s="178">
        <f t="shared" si="2"/>
        <v>1.837</v>
      </c>
      <c r="F28" s="182">
        <f t="shared" si="3"/>
        <v>2.7090000000000001</v>
      </c>
      <c r="G28" s="181">
        <f t="shared" si="5"/>
        <v>130.00899999999999</v>
      </c>
      <c r="H28" s="178">
        <f t="shared" si="6"/>
        <v>3.25</v>
      </c>
      <c r="I28" s="189"/>
      <c r="J28" s="189"/>
      <c r="K28" s="189"/>
      <c r="L28" s="189"/>
      <c r="M28" s="189"/>
      <c r="N28" s="189"/>
      <c r="O28" s="169"/>
      <c r="Q28" s="169"/>
      <c r="R28" s="169"/>
    </row>
    <row r="29" spans="1:19">
      <c r="B29" s="144">
        <f t="shared" si="4"/>
        <v>38</v>
      </c>
      <c r="C29" s="178">
        <f t="shared" si="0"/>
        <v>1.1100000000000001</v>
      </c>
      <c r="D29" s="182">
        <f t="shared" si="1"/>
        <v>1.1100000000000001</v>
      </c>
      <c r="E29" s="178">
        <f t="shared" si="2"/>
        <v>1.742</v>
      </c>
      <c r="F29" s="182">
        <f t="shared" si="3"/>
        <v>2.8519999999999999</v>
      </c>
      <c r="G29" s="181">
        <f t="shared" si="5"/>
        <v>127.3</v>
      </c>
      <c r="H29" s="178">
        <f t="shared" si="6"/>
        <v>3.1669999999999998</v>
      </c>
      <c r="I29" s="189"/>
      <c r="J29" s="189"/>
      <c r="K29" s="189"/>
      <c r="L29" s="189"/>
      <c r="M29" s="189"/>
      <c r="N29" s="189"/>
      <c r="O29" s="169"/>
      <c r="Q29" s="169"/>
      <c r="R29" s="169"/>
    </row>
    <row r="30" spans="1:19">
      <c r="B30" s="144">
        <f t="shared" si="4"/>
        <v>37</v>
      </c>
      <c r="C30" s="178">
        <f t="shared" si="0"/>
        <v>1.304</v>
      </c>
      <c r="D30" s="182">
        <f t="shared" si="1"/>
        <v>1.304</v>
      </c>
      <c r="E30" s="178">
        <f t="shared" si="2"/>
        <v>1.665</v>
      </c>
      <c r="F30" s="182">
        <f t="shared" si="3"/>
        <v>2.9689999999999999</v>
      </c>
      <c r="G30" s="181">
        <f t="shared" si="5"/>
        <v>124.44799999999999</v>
      </c>
      <c r="H30" s="178">
        <f t="shared" si="6"/>
        <v>3.0830000000000002</v>
      </c>
      <c r="I30" s="189"/>
      <c r="J30" s="189"/>
      <c r="K30" s="189"/>
      <c r="L30" s="189"/>
      <c r="M30" s="189"/>
      <c r="N30" s="189"/>
      <c r="O30" s="169"/>
      <c r="Q30" s="169"/>
      <c r="R30" s="169"/>
    </row>
    <row r="31" spans="1:19">
      <c r="B31" s="144">
        <f t="shared" si="4"/>
        <v>36</v>
      </c>
      <c r="C31" s="178">
        <f t="shared" si="0"/>
        <v>1.464</v>
      </c>
      <c r="D31" s="182">
        <f t="shared" si="1"/>
        <v>1.464</v>
      </c>
      <c r="E31" s="178">
        <f t="shared" si="2"/>
        <v>1.601</v>
      </c>
      <c r="F31" s="182">
        <f t="shared" si="3"/>
        <v>3.0649999999999999</v>
      </c>
      <c r="G31" s="181">
        <f t="shared" si="5"/>
        <v>121.479</v>
      </c>
      <c r="H31" s="178">
        <f t="shared" si="6"/>
        <v>3</v>
      </c>
      <c r="I31" s="169"/>
      <c r="J31" s="169"/>
      <c r="K31" s="169"/>
      <c r="L31" s="185"/>
      <c r="M31" s="185"/>
      <c r="O31" s="169"/>
      <c r="Q31" s="169"/>
      <c r="R31" s="169"/>
    </row>
    <row r="32" spans="1:19">
      <c r="B32" s="144">
        <f t="shared" si="4"/>
        <v>35</v>
      </c>
      <c r="C32" s="178">
        <f t="shared" si="0"/>
        <v>1.5940000000000001</v>
      </c>
      <c r="D32" s="182">
        <f t="shared" si="1"/>
        <v>1.5940000000000001</v>
      </c>
      <c r="E32" s="178">
        <f t="shared" si="2"/>
        <v>1.5489999999999999</v>
      </c>
      <c r="F32" s="182">
        <f t="shared" si="3"/>
        <v>3.1429999999999998</v>
      </c>
      <c r="G32" s="181">
        <f t="shared" si="5"/>
        <v>118.414</v>
      </c>
      <c r="H32" s="178">
        <f t="shared" si="6"/>
        <v>2.9169999999999998</v>
      </c>
      <c r="J32" s="169"/>
      <c r="K32" s="169"/>
      <c r="L32" s="185"/>
      <c r="M32" s="185"/>
      <c r="O32" s="169"/>
      <c r="Q32" s="169"/>
      <c r="R32" s="169"/>
    </row>
    <row r="33" spans="2:18">
      <c r="B33" s="144">
        <f t="shared" si="4"/>
        <v>34</v>
      </c>
      <c r="C33" s="178">
        <f t="shared" si="0"/>
        <v>1.708</v>
      </c>
      <c r="D33" s="182">
        <f t="shared" si="1"/>
        <v>1.708</v>
      </c>
      <c r="E33" s="178">
        <f t="shared" si="2"/>
        <v>1.5029999999999999</v>
      </c>
      <c r="F33" s="182">
        <f t="shared" si="3"/>
        <v>3.2109999999999999</v>
      </c>
      <c r="G33" s="181">
        <f t="shared" si="5"/>
        <v>115.271</v>
      </c>
      <c r="H33" s="178">
        <f t="shared" si="6"/>
        <v>2.8330000000000002</v>
      </c>
      <c r="I33" s="169"/>
      <c r="J33" s="169"/>
      <c r="K33" s="169"/>
      <c r="L33" s="185"/>
      <c r="M33" s="185"/>
      <c r="O33" s="185"/>
      <c r="Q33" s="169"/>
      <c r="R33" s="169"/>
    </row>
    <row r="34" spans="2:18">
      <c r="B34" s="144">
        <f t="shared" si="4"/>
        <v>33</v>
      </c>
      <c r="C34" s="178">
        <f t="shared" si="0"/>
        <v>1.8160000000000001</v>
      </c>
      <c r="D34" s="182">
        <f t="shared" si="1"/>
        <v>1.8160000000000001</v>
      </c>
      <c r="E34" s="178">
        <f t="shared" si="2"/>
        <v>1.46</v>
      </c>
      <c r="F34" s="182">
        <f t="shared" si="3"/>
        <v>3.2759999999999998</v>
      </c>
      <c r="G34" s="181">
        <f t="shared" si="5"/>
        <v>112.06</v>
      </c>
      <c r="H34" s="178">
        <f t="shared" si="6"/>
        <v>2.75</v>
      </c>
      <c r="I34" s="169"/>
      <c r="J34" s="171"/>
      <c r="K34" s="169"/>
      <c r="L34" s="185"/>
      <c r="M34" s="185"/>
      <c r="O34" s="185"/>
      <c r="Q34" s="169"/>
      <c r="R34" s="169"/>
    </row>
    <row r="35" spans="2:18">
      <c r="B35" s="144">
        <f t="shared" si="4"/>
        <v>32</v>
      </c>
      <c r="C35" s="178">
        <f t="shared" si="0"/>
        <v>1.913</v>
      </c>
      <c r="D35" s="182">
        <f t="shared" si="1"/>
        <v>1.913</v>
      </c>
      <c r="E35" s="178">
        <f t="shared" si="2"/>
        <v>1.421</v>
      </c>
      <c r="F35" s="182">
        <f t="shared" si="3"/>
        <v>3.3340000000000001</v>
      </c>
      <c r="G35" s="181">
        <f t="shared" si="5"/>
        <v>108.78400000000001</v>
      </c>
      <c r="H35" s="178">
        <f t="shared" si="6"/>
        <v>2.6669999999999998</v>
      </c>
      <c r="I35" s="169"/>
      <c r="J35" s="171"/>
      <c r="K35" s="169"/>
      <c r="L35" s="185"/>
      <c r="M35" s="185"/>
      <c r="O35" s="185"/>
      <c r="Q35" s="169"/>
      <c r="R35" s="169"/>
    </row>
    <row r="36" spans="2:18">
      <c r="B36" s="144">
        <f t="shared" si="4"/>
        <v>31</v>
      </c>
      <c r="C36" s="178">
        <f t="shared" si="0"/>
        <v>1.998</v>
      </c>
      <c r="D36" s="182">
        <f t="shared" si="1"/>
        <v>1.998</v>
      </c>
      <c r="E36" s="178">
        <f t="shared" si="2"/>
        <v>1.387</v>
      </c>
      <c r="F36" s="182">
        <f t="shared" si="3"/>
        <v>3.3849999999999998</v>
      </c>
      <c r="G36" s="181">
        <f t="shared" si="5"/>
        <v>105.45</v>
      </c>
      <c r="H36" s="178">
        <f t="shared" si="6"/>
        <v>2.5830000000000002</v>
      </c>
      <c r="I36" s="169"/>
      <c r="J36" s="171"/>
      <c r="K36" s="169"/>
      <c r="L36" s="185"/>
      <c r="M36" s="185"/>
      <c r="O36" s="185"/>
      <c r="Q36" s="169"/>
      <c r="R36" s="169"/>
    </row>
    <row r="37" spans="2:18">
      <c r="B37" s="144">
        <f t="shared" si="4"/>
        <v>30</v>
      </c>
      <c r="C37" s="178">
        <f t="shared" si="0"/>
        <v>2.0790000000000002</v>
      </c>
      <c r="D37" s="182">
        <f t="shared" si="1"/>
        <v>2.0790000000000002</v>
      </c>
      <c r="E37" s="178">
        <f t="shared" si="2"/>
        <v>1.355</v>
      </c>
      <c r="F37" s="182">
        <f t="shared" si="3"/>
        <v>3.4340000000000002</v>
      </c>
      <c r="G37" s="181">
        <f t="shared" si="5"/>
        <v>102.065</v>
      </c>
      <c r="H37" s="178">
        <f t="shared" si="6"/>
        <v>2.5</v>
      </c>
      <c r="I37" s="169"/>
      <c r="J37" s="171"/>
      <c r="L37" s="185"/>
      <c r="M37" s="185"/>
      <c r="O37" s="185"/>
      <c r="Q37" s="169"/>
      <c r="R37" s="169"/>
    </row>
    <row r="38" spans="2:18">
      <c r="B38" s="144">
        <f t="shared" si="4"/>
        <v>29</v>
      </c>
      <c r="C38" s="178">
        <f t="shared" si="0"/>
        <v>2.1549999999999998</v>
      </c>
      <c r="D38" s="182">
        <f t="shared" si="1"/>
        <v>2.1549999999999998</v>
      </c>
      <c r="E38" s="178">
        <f t="shared" si="2"/>
        <v>1.3240000000000001</v>
      </c>
      <c r="F38" s="182">
        <f t="shared" si="3"/>
        <v>3.4790000000000001</v>
      </c>
      <c r="G38" s="181">
        <f t="shared" si="5"/>
        <v>98.631</v>
      </c>
      <c r="H38" s="178">
        <f t="shared" si="6"/>
        <v>2.4169999999999998</v>
      </c>
      <c r="I38" s="169"/>
      <c r="J38" s="171"/>
      <c r="L38" s="185"/>
      <c r="M38" s="185"/>
      <c r="O38" s="185"/>
      <c r="Q38" s="169"/>
      <c r="R38" s="169"/>
    </row>
    <row r="39" spans="2:18">
      <c r="B39" s="144">
        <f t="shared" si="4"/>
        <v>28</v>
      </c>
      <c r="C39" s="178">
        <f t="shared" si="0"/>
        <v>2.2160000000000002</v>
      </c>
      <c r="D39" s="182">
        <f t="shared" si="1"/>
        <v>2.2160000000000002</v>
      </c>
      <c r="E39" s="178">
        <f t="shared" si="2"/>
        <v>1.3</v>
      </c>
      <c r="F39" s="182">
        <f t="shared" si="3"/>
        <v>3.516</v>
      </c>
      <c r="G39" s="181">
        <f t="shared" si="5"/>
        <v>95.152000000000001</v>
      </c>
      <c r="H39" s="178">
        <f t="shared" si="6"/>
        <v>2.3330000000000002</v>
      </c>
      <c r="I39" s="169"/>
      <c r="J39" s="171"/>
      <c r="L39" s="185"/>
      <c r="M39" s="185"/>
      <c r="O39" s="185"/>
      <c r="Q39" s="169"/>
      <c r="R39" s="169"/>
    </row>
    <row r="40" spans="2:18">
      <c r="B40" s="144">
        <f t="shared" si="4"/>
        <v>27</v>
      </c>
      <c r="C40" s="178">
        <f t="shared" si="0"/>
        <v>2.2730000000000001</v>
      </c>
      <c r="D40" s="182">
        <f t="shared" si="1"/>
        <v>2.2730000000000001</v>
      </c>
      <c r="E40" s="178">
        <f t="shared" si="2"/>
        <v>1.2769999999999999</v>
      </c>
      <c r="F40" s="182">
        <f t="shared" si="3"/>
        <v>3.55</v>
      </c>
      <c r="G40" s="181">
        <f t="shared" si="5"/>
        <v>91.635999999999996</v>
      </c>
      <c r="H40" s="178">
        <f t="shared" si="6"/>
        <v>2.25</v>
      </c>
      <c r="I40" s="169"/>
      <c r="J40" s="171"/>
      <c r="L40" s="185"/>
      <c r="M40" s="185"/>
      <c r="O40" s="185"/>
      <c r="Q40" s="169"/>
      <c r="R40" s="169"/>
    </row>
    <row r="41" spans="2:18">
      <c r="B41" s="144">
        <f>IF($E$8="Imperial",IF(B40&gt;0,B40-1,0),IF($B40&gt;($N$9+$E$14+25.4),$B40-25.4,IF(AND($B40&gt;($N$9+$E$14),$B40&lt;=($N$9+$E$14+25.4)),($N$9+$E$14),IF(AND($B40&lt;=($N$9+$E$14),$B40&gt;($E$14+25.4)),$B40-25.4,IF(AND($B40&gt;$E$14,$B40&lt;=($E$14+25.4)),$E$14,IF(AND($B40&gt;25.4,$B40&lt;=$E$14),$B40-25.4,0))))))</f>
        <v>26</v>
      </c>
      <c r="C41" s="178">
        <f t="shared" si="0"/>
        <v>2.3260000000000001</v>
      </c>
      <c r="D41" s="182">
        <f t="shared" si="1"/>
        <v>2.3260000000000001</v>
      </c>
      <c r="E41" s="178">
        <f t="shared" si="2"/>
        <v>1.256</v>
      </c>
      <c r="F41" s="182">
        <f t="shared" si="3"/>
        <v>3.5819999999999999</v>
      </c>
      <c r="G41" s="181">
        <f t="shared" si="5"/>
        <v>88.085999999999999</v>
      </c>
      <c r="H41" s="178">
        <f t="shared" si="6"/>
        <v>2.1669999999999998</v>
      </c>
      <c r="I41" s="169"/>
      <c r="J41" s="171"/>
      <c r="L41" s="185"/>
      <c r="M41" s="185"/>
      <c r="O41" s="185"/>
      <c r="Q41" s="169"/>
      <c r="R41" s="169"/>
    </row>
    <row r="42" spans="2:18">
      <c r="B42" s="144">
        <f t="shared" si="4"/>
        <v>25</v>
      </c>
      <c r="C42" s="178">
        <f t="shared" si="0"/>
        <v>2.375</v>
      </c>
      <c r="D42" s="182">
        <f t="shared" si="1"/>
        <v>2.375</v>
      </c>
      <c r="E42" s="178">
        <f t="shared" si="2"/>
        <v>1.236</v>
      </c>
      <c r="F42" s="182">
        <f t="shared" si="3"/>
        <v>3.6110000000000002</v>
      </c>
      <c r="G42" s="181">
        <f t="shared" si="5"/>
        <v>84.504000000000005</v>
      </c>
      <c r="H42" s="178">
        <f t="shared" si="6"/>
        <v>2.0830000000000002</v>
      </c>
      <c r="I42" s="169"/>
      <c r="J42" s="171"/>
      <c r="L42" s="185"/>
      <c r="M42" s="185"/>
      <c r="O42" s="185"/>
      <c r="Q42" s="169"/>
      <c r="R42" s="169"/>
    </row>
    <row r="43" spans="2:18">
      <c r="B43" s="144">
        <f t="shared" si="4"/>
        <v>24</v>
      </c>
      <c r="C43" s="178">
        <f t="shared" si="0"/>
        <v>2.42</v>
      </c>
      <c r="D43" s="182">
        <f t="shared" si="1"/>
        <v>2.42</v>
      </c>
      <c r="E43" s="178">
        <f t="shared" si="2"/>
        <v>1.218</v>
      </c>
      <c r="F43" s="182">
        <f t="shared" si="3"/>
        <v>3.6379999999999999</v>
      </c>
      <c r="G43" s="181">
        <f t="shared" si="5"/>
        <v>80.893000000000001</v>
      </c>
      <c r="H43" s="178">
        <f t="shared" si="6"/>
        <v>2</v>
      </c>
      <c r="I43" s="169"/>
      <c r="J43" s="171"/>
      <c r="L43" s="185"/>
      <c r="M43" s="185"/>
      <c r="O43" s="185"/>
      <c r="Q43" s="169"/>
      <c r="R43" s="169"/>
    </row>
    <row r="44" spans="2:18">
      <c r="B44" s="144">
        <f t="shared" si="4"/>
        <v>23</v>
      </c>
      <c r="C44" s="178">
        <f t="shared" si="0"/>
        <v>2.4510000000000001</v>
      </c>
      <c r="D44" s="182">
        <f t="shared" si="1"/>
        <v>2.4510000000000001</v>
      </c>
      <c r="E44" s="178">
        <f t="shared" si="2"/>
        <v>1.206</v>
      </c>
      <c r="F44" s="182">
        <f t="shared" si="3"/>
        <v>3.657</v>
      </c>
      <c r="G44" s="181">
        <f t="shared" si="5"/>
        <v>77.254999999999995</v>
      </c>
      <c r="H44" s="178">
        <f t="shared" si="6"/>
        <v>1.917</v>
      </c>
      <c r="I44" s="169"/>
      <c r="J44" s="171"/>
      <c r="L44" s="185"/>
      <c r="M44" s="185"/>
      <c r="O44" s="185"/>
      <c r="Q44" s="169"/>
      <c r="R44" s="169"/>
    </row>
    <row r="45" spans="2:18">
      <c r="B45" s="144">
        <f t="shared" si="4"/>
        <v>22</v>
      </c>
      <c r="C45" s="178">
        <f t="shared" si="0"/>
        <v>2.484</v>
      </c>
      <c r="D45" s="182">
        <f t="shared" si="1"/>
        <v>2.484</v>
      </c>
      <c r="E45" s="178">
        <f t="shared" si="2"/>
        <v>1.1930000000000001</v>
      </c>
      <c r="F45" s="182">
        <f t="shared" si="3"/>
        <v>3.677</v>
      </c>
      <c r="G45" s="181">
        <f t="shared" si="5"/>
        <v>73.597999999999999</v>
      </c>
      <c r="H45" s="178">
        <f t="shared" si="6"/>
        <v>1.833</v>
      </c>
      <c r="I45" s="169"/>
      <c r="J45" s="171"/>
      <c r="L45" s="185"/>
      <c r="M45" s="185"/>
      <c r="O45" s="185"/>
      <c r="Q45" s="169"/>
      <c r="R45" s="169"/>
    </row>
    <row r="46" spans="2:18">
      <c r="B46" s="144">
        <f t="shared" si="4"/>
        <v>21</v>
      </c>
      <c r="C46" s="178">
        <f t="shared" si="0"/>
        <v>2.5139999999999998</v>
      </c>
      <c r="D46" s="182">
        <f t="shared" si="1"/>
        <v>2.5139999999999998</v>
      </c>
      <c r="E46" s="178">
        <f t="shared" si="2"/>
        <v>1.181</v>
      </c>
      <c r="F46" s="182">
        <f t="shared" si="3"/>
        <v>3.6949999999999998</v>
      </c>
      <c r="G46" s="181">
        <f t="shared" si="5"/>
        <v>69.921000000000006</v>
      </c>
      <c r="H46" s="178">
        <f t="shared" si="6"/>
        <v>1.75</v>
      </c>
      <c r="I46" s="169"/>
      <c r="J46" s="171"/>
      <c r="L46" s="185"/>
      <c r="M46" s="185"/>
      <c r="O46" s="185"/>
      <c r="Q46" s="169"/>
      <c r="R46" s="169"/>
    </row>
    <row r="47" spans="2:18">
      <c r="B47" s="144">
        <f>IF($E$8="Imperial",IF(B46&gt;0,B46-1,0),IF($B46&gt;($N$9+$E$14+25.4),$B46-25.4,IF(AND($B46&gt;($N$9+$E$14),$B46&lt;=($N$9+$E$14+25.4)),($N$9+$E$14),IF(AND($B46&lt;=($N$9+$E$14),$B46&gt;($E$14+25.4)),$B46-25.4,IF(AND($B46&gt;$E$14,$B46&lt;=($E$14+25.4)),$E$14,IF(AND($B46&gt;25.4,$B46&lt;=$E$14),$B46-25.4,0))))))</f>
        <v>20</v>
      </c>
      <c r="C47" s="178">
        <f t="shared" si="0"/>
        <v>2.536</v>
      </c>
      <c r="D47" s="182">
        <f t="shared" si="1"/>
        <v>2.536</v>
      </c>
      <c r="E47" s="178">
        <f t="shared" si="2"/>
        <v>1.1719999999999999</v>
      </c>
      <c r="F47" s="182">
        <f t="shared" si="3"/>
        <v>3.7080000000000002</v>
      </c>
      <c r="G47" s="181">
        <f t="shared" si="5"/>
        <v>66.225999999999999</v>
      </c>
      <c r="H47" s="178">
        <f t="shared" si="6"/>
        <v>1.667</v>
      </c>
      <c r="I47" s="169"/>
      <c r="J47" s="171"/>
      <c r="L47" s="185"/>
      <c r="M47" s="185"/>
      <c r="O47" s="185"/>
      <c r="Q47" s="185"/>
      <c r="R47" s="169"/>
    </row>
    <row r="48" spans="2:18">
      <c r="B48" s="144">
        <f t="shared" si="4"/>
        <v>19</v>
      </c>
      <c r="C48" s="178">
        <f t="shared" si="0"/>
        <v>2.5579999999999998</v>
      </c>
      <c r="D48" s="182">
        <f t="shared" si="1"/>
        <v>2.5579999999999998</v>
      </c>
      <c r="E48" s="178">
        <f t="shared" si="2"/>
        <v>1.163</v>
      </c>
      <c r="F48" s="182">
        <f t="shared" si="3"/>
        <v>3.7210000000000001</v>
      </c>
      <c r="G48" s="181">
        <f t="shared" si="5"/>
        <v>62.518000000000001</v>
      </c>
      <c r="H48" s="178">
        <f t="shared" si="6"/>
        <v>1.583</v>
      </c>
      <c r="I48" s="169"/>
      <c r="J48" s="171"/>
      <c r="L48" s="185"/>
      <c r="M48" s="185"/>
      <c r="O48" s="185"/>
      <c r="Q48" s="169"/>
      <c r="R48" s="169"/>
    </row>
    <row r="49" spans="2:18">
      <c r="B49" s="144">
        <f t="shared" si="4"/>
        <v>18</v>
      </c>
      <c r="C49" s="178">
        <f t="shared" si="0"/>
        <v>2.58</v>
      </c>
      <c r="D49" s="182">
        <f t="shared" si="1"/>
        <v>2.58</v>
      </c>
      <c r="E49" s="178">
        <f t="shared" si="2"/>
        <v>1.1539999999999999</v>
      </c>
      <c r="F49" s="182">
        <f t="shared" si="3"/>
        <v>3.734</v>
      </c>
      <c r="G49" s="181">
        <f t="shared" si="5"/>
        <v>58.796999999999997</v>
      </c>
      <c r="H49" s="178">
        <f t="shared" si="6"/>
        <v>1.5</v>
      </c>
      <c r="I49" s="169"/>
      <c r="J49" s="171"/>
      <c r="L49" s="185"/>
      <c r="M49" s="185"/>
      <c r="O49" s="185"/>
      <c r="Q49" s="185"/>
      <c r="R49" s="169"/>
    </row>
    <row r="50" spans="2:18">
      <c r="B50" s="144">
        <f t="shared" si="4"/>
        <v>17</v>
      </c>
      <c r="C50" s="178">
        <f t="shared" si="0"/>
        <v>2.6019999999999999</v>
      </c>
      <c r="D50" s="182">
        <f t="shared" si="1"/>
        <v>2.6019999999999999</v>
      </c>
      <c r="E50" s="178">
        <f t="shared" si="2"/>
        <v>1.145</v>
      </c>
      <c r="F50" s="182">
        <f t="shared" si="3"/>
        <v>3.7469999999999999</v>
      </c>
      <c r="G50" s="181">
        <f t="shared" si="5"/>
        <v>55.063000000000002</v>
      </c>
      <c r="H50" s="178">
        <f t="shared" si="6"/>
        <v>1.417</v>
      </c>
      <c r="I50" s="169"/>
      <c r="J50" s="171"/>
      <c r="L50" s="185"/>
      <c r="M50" s="185"/>
      <c r="O50" s="185"/>
      <c r="Q50" s="169"/>
      <c r="R50" s="169"/>
    </row>
    <row r="51" spans="2:18">
      <c r="B51" s="144">
        <f t="shared" si="4"/>
        <v>16</v>
      </c>
      <c r="C51" s="178">
        <f t="shared" si="0"/>
        <v>2.6240000000000001</v>
      </c>
      <c r="D51" s="182">
        <f t="shared" si="1"/>
        <v>2.6240000000000001</v>
      </c>
      <c r="E51" s="178">
        <f t="shared" si="2"/>
        <v>1.137</v>
      </c>
      <c r="F51" s="182">
        <f t="shared" si="3"/>
        <v>3.7610000000000001</v>
      </c>
      <c r="G51" s="181">
        <f t="shared" si="5"/>
        <v>51.316000000000003</v>
      </c>
      <c r="H51" s="178">
        <f t="shared" si="6"/>
        <v>1.333</v>
      </c>
      <c r="I51" s="169"/>
      <c r="J51" s="171"/>
      <c r="L51" s="185"/>
      <c r="M51" s="185"/>
      <c r="O51" s="185"/>
      <c r="Q51" s="169"/>
      <c r="R51" s="169"/>
    </row>
    <row r="52" spans="2:18">
      <c r="B52" s="144">
        <f t="shared" si="4"/>
        <v>15</v>
      </c>
      <c r="C52" s="178">
        <f t="shared" si="0"/>
        <v>2.6459999999999999</v>
      </c>
      <c r="D52" s="182">
        <f t="shared" si="1"/>
        <v>2.6459999999999999</v>
      </c>
      <c r="E52" s="178">
        <f t="shared" si="2"/>
        <v>1.1279999999999999</v>
      </c>
      <c r="F52" s="182">
        <f t="shared" si="3"/>
        <v>3.774</v>
      </c>
      <c r="G52" s="181">
        <f t="shared" si="5"/>
        <v>47.555</v>
      </c>
      <c r="H52" s="178">
        <f t="shared" si="6"/>
        <v>1.25</v>
      </c>
      <c r="I52" s="169"/>
      <c r="J52" s="171"/>
      <c r="L52" s="185"/>
      <c r="M52" s="185"/>
      <c r="O52" s="185"/>
      <c r="Q52" s="169"/>
      <c r="R52" s="169"/>
    </row>
    <row r="53" spans="2:18">
      <c r="B53" s="144">
        <f t="shared" si="4"/>
        <v>14</v>
      </c>
      <c r="C53" s="178">
        <f t="shared" si="0"/>
        <v>2.6680000000000001</v>
      </c>
      <c r="D53" s="182">
        <f t="shared" si="1"/>
        <v>2.6680000000000001</v>
      </c>
      <c r="E53" s="178">
        <f t="shared" si="2"/>
        <v>1.119</v>
      </c>
      <c r="F53" s="182">
        <f t="shared" si="3"/>
        <v>3.7869999999999999</v>
      </c>
      <c r="G53" s="181">
        <f t="shared" si="5"/>
        <v>43.780999999999999</v>
      </c>
      <c r="H53" s="178">
        <f t="shared" si="6"/>
        <v>1.167</v>
      </c>
      <c r="I53" s="169"/>
      <c r="J53" s="171"/>
      <c r="L53" s="185"/>
      <c r="M53" s="185"/>
      <c r="O53" s="185"/>
      <c r="Q53" s="169"/>
      <c r="R53" s="169"/>
    </row>
    <row r="54" spans="2:18">
      <c r="B54" s="144">
        <f t="shared" si="4"/>
        <v>13</v>
      </c>
      <c r="C54" s="178">
        <f t="shared" si="0"/>
        <v>2.69</v>
      </c>
      <c r="D54" s="182">
        <f t="shared" si="1"/>
        <v>2.69</v>
      </c>
      <c r="E54" s="178">
        <f t="shared" si="2"/>
        <v>1.1100000000000001</v>
      </c>
      <c r="F54" s="182">
        <f t="shared" si="3"/>
        <v>3.8</v>
      </c>
      <c r="G54" s="181">
        <f t="shared" si="5"/>
        <v>39.994</v>
      </c>
      <c r="H54" s="178">
        <f t="shared" si="6"/>
        <v>1.083</v>
      </c>
      <c r="I54" s="169"/>
      <c r="J54" s="171"/>
      <c r="L54" s="185"/>
      <c r="M54" s="185"/>
      <c r="O54" s="185"/>
      <c r="Q54" s="169"/>
      <c r="R54" s="169"/>
    </row>
    <row r="55" spans="2:18">
      <c r="B55" s="144">
        <f t="shared" si="4"/>
        <v>12</v>
      </c>
      <c r="C55" s="178">
        <f t="shared" si="0"/>
        <v>2.7120000000000002</v>
      </c>
      <c r="D55" s="182">
        <f t="shared" si="1"/>
        <v>2.7120000000000002</v>
      </c>
      <c r="E55" s="178">
        <f t="shared" si="2"/>
        <v>1.101</v>
      </c>
      <c r="F55" s="182">
        <f t="shared" si="3"/>
        <v>3.8130000000000002</v>
      </c>
      <c r="G55" s="181">
        <f t="shared" si="5"/>
        <v>36.194000000000003</v>
      </c>
      <c r="H55" s="178">
        <f t="shared" si="6"/>
        <v>1</v>
      </c>
      <c r="I55" s="169"/>
      <c r="J55" s="171"/>
      <c r="L55" s="185"/>
      <c r="M55" s="185"/>
      <c r="O55" s="185"/>
      <c r="Q55" s="169"/>
      <c r="R55" s="169"/>
    </row>
    <row r="56" spans="2:18">
      <c r="B56" s="144">
        <f t="shared" si="4"/>
        <v>11</v>
      </c>
      <c r="C56" s="178">
        <f t="shared" si="0"/>
        <v>2.734</v>
      </c>
      <c r="D56" s="182">
        <f t="shared" si="1"/>
        <v>2.734</v>
      </c>
      <c r="E56" s="178">
        <f t="shared" si="2"/>
        <v>1.093</v>
      </c>
      <c r="F56" s="182">
        <f t="shared" si="3"/>
        <v>3.827</v>
      </c>
      <c r="G56" s="181">
        <f t="shared" si="5"/>
        <v>32.381</v>
      </c>
      <c r="H56" s="178">
        <f t="shared" si="6"/>
        <v>0.91700000000000004</v>
      </c>
      <c r="I56" s="169"/>
      <c r="J56" s="171"/>
      <c r="L56" s="185"/>
      <c r="M56" s="185"/>
      <c r="O56" s="185"/>
      <c r="Q56" s="169"/>
      <c r="R56" s="169"/>
    </row>
    <row r="57" spans="2:18">
      <c r="B57" s="144">
        <f t="shared" si="4"/>
        <v>10</v>
      </c>
      <c r="C57" s="178">
        <f t="shared" si="0"/>
        <v>2.7559999999999998</v>
      </c>
      <c r="D57" s="182">
        <f t="shared" si="1"/>
        <v>2.7559999999999998</v>
      </c>
      <c r="E57" s="178">
        <f t="shared" si="2"/>
        <v>1.0840000000000001</v>
      </c>
      <c r="F57" s="182">
        <f t="shared" si="3"/>
        <v>3.84</v>
      </c>
      <c r="G57" s="181">
        <f t="shared" si="5"/>
        <v>28.553999999999998</v>
      </c>
      <c r="H57" s="178">
        <f t="shared" si="6"/>
        <v>0.83299999999999996</v>
      </c>
      <c r="I57" s="169"/>
      <c r="J57" s="171"/>
      <c r="L57" s="185"/>
      <c r="M57" s="185"/>
      <c r="O57" s="185"/>
      <c r="Q57" s="169"/>
      <c r="R57" s="169"/>
    </row>
    <row r="58" spans="2:18">
      <c r="B58" s="144">
        <f t="shared" si="4"/>
        <v>9</v>
      </c>
      <c r="C58" s="178">
        <f t="shared" si="0"/>
        <v>2.778</v>
      </c>
      <c r="D58" s="182">
        <f t="shared" si="1"/>
        <v>2.778</v>
      </c>
      <c r="E58" s="178">
        <f t="shared" si="2"/>
        <v>1.075</v>
      </c>
      <c r="F58" s="182">
        <f t="shared" si="3"/>
        <v>3.8530000000000002</v>
      </c>
      <c r="G58" s="181">
        <f t="shared" si="5"/>
        <v>24.713999999999999</v>
      </c>
      <c r="H58" s="178">
        <f t="shared" si="6"/>
        <v>0.75</v>
      </c>
      <c r="I58" s="169"/>
      <c r="J58" s="171"/>
      <c r="L58" s="185"/>
      <c r="M58" s="185"/>
      <c r="O58" s="185"/>
      <c r="Q58" s="169"/>
      <c r="R58" s="169"/>
    </row>
    <row r="59" spans="2:18">
      <c r="B59" s="144">
        <f t="shared" si="4"/>
        <v>8</v>
      </c>
      <c r="C59" s="178">
        <f t="shared" si="0"/>
        <v>2.8</v>
      </c>
      <c r="D59" s="182">
        <f t="shared" si="1"/>
        <v>2.8</v>
      </c>
      <c r="E59" s="178">
        <f t="shared" si="2"/>
        <v>1.0660000000000001</v>
      </c>
      <c r="F59" s="182">
        <f t="shared" si="3"/>
        <v>3.8660000000000001</v>
      </c>
      <c r="G59" s="181">
        <f t="shared" si="5"/>
        <v>20.861000000000001</v>
      </c>
      <c r="H59" s="178">
        <f t="shared" si="6"/>
        <v>0.66700000000000004</v>
      </c>
      <c r="I59" s="169"/>
      <c r="J59" s="171"/>
      <c r="L59" s="185"/>
      <c r="M59" s="185"/>
      <c r="O59" s="185"/>
      <c r="Q59" s="169"/>
      <c r="R59" s="169"/>
    </row>
    <row r="60" spans="2:18">
      <c r="B60" s="144">
        <f t="shared" si="4"/>
        <v>7</v>
      </c>
      <c r="C60" s="178">
        <f t="shared" si="0"/>
        <v>2.8220000000000001</v>
      </c>
      <c r="D60" s="182">
        <f t="shared" si="1"/>
        <v>2.8220000000000001</v>
      </c>
      <c r="E60" s="178">
        <f t="shared" si="2"/>
        <v>1.0569999999999999</v>
      </c>
      <c r="F60" s="182">
        <f t="shared" si="3"/>
        <v>3.879</v>
      </c>
      <c r="G60" s="181">
        <f t="shared" si="5"/>
        <v>16.995000000000001</v>
      </c>
      <c r="H60" s="178">
        <f t="shared" si="6"/>
        <v>0.58299999999999996</v>
      </c>
      <c r="I60" s="169"/>
      <c r="J60" s="171"/>
      <c r="L60" s="185"/>
      <c r="M60" s="185"/>
      <c r="O60" s="185"/>
      <c r="Q60" s="169"/>
      <c r="R60" s="169"/>
    </row>
    <row r="61" spans="2:18">
      <c r="B61" s="144">
        <f t="shared" si="4"/>
        <v>6</v>
      </c>
      <c r="C61" s="178">
        <f t="shared" si="0"/>
        <v>0</v>
      </c>
      <c r="D61" s="182">
        <f t="shared" si="1"/>
        <v>0</v>
      </c>
      <c r="E61" s="178">
        <f t="shared" si="2"/>
        <v>2.1859999999999999</v>
      </c>
      <c r="F61" s="182">
        <f t="shared" si="3"/>
        <v>2.1859999999999999</v>
      </c>
      <c r="G61" s="181">
        <f t="shared" si="5"/>
        <v>13.116</v>
      </c>
      <c r="H61" s="178">
        <f t="shared" si="6"/>
        <v>0.5</v>
      </c>
      <c r="I61" s="169"/>
      <c r="J61" s="171"/>
      <c r="L61" s="185"/>
      <c r="M61" s="185"/>
      <c r="O61" s="185"/>
      <c r="Q61" s="169"/>
      <c r="R61" s="169"/>
    </row>
    <row r="62" spans="2:18">
      <c r="B62" s="144">
        <f t="shared" si="4"/>
        <v>5</v>
      </c>
      <c r="C62" s="178">
        <f t="shared" si="0"/>
        <v>0</v>
      </c>
      <c r="D62" s="182">
        <f t="shared" si="1"/>
        <v>0</v>
      </c>
      <c r="E62" s="178">
        <f t="shared" si="2"/>
        <v>2.1859999999999999</v>
      </c>
      <c r="F62" s="182">
        <f t="shared" si="3"/>
        <v>2.1859999999999999</v>
      </c>
      <c r="G62" s="181">
        <f t="shared" si="5"/>
        <v>10.93</v>
      </c>
      <c r="H62" s="178">
        <f t="shared" si="6"/>
        <v>0.41699999999999998</v>
      </c>
      <c r="I62" s="169"/>
      <c r="J62" s="171"/>
      <c r="L62" s="185"/>
      <c r="M62" s="185"/>
      <c r="O62" s="185"/>
      <c r="Q62" s="169"/>
      <c r="R62" s="169"/>
    </row>
    <row r="63" spans="2:18">
      <c r="B63" s="144">
        <f t="shared" si="4"/>
        <v>4</v>
      </c>
      <c r="C63" s="178">
        <f t="shared" si="0"/>
        <v>0</v>
      </c>
      <c r="D63" s="182">
        <f t="shared" si="1"/>
        <v>0</v>
      </c>
      <c r="E63" s="178">
        <f t="shared" si="2"/>
        <v>2.1859999999999999</v>
      </c>
      <c r="F63" s="182">
        <f t="shared" si="3"/>
        <v>2.1859999999999999</v>
      </c>
      <c r="G63" s="181">
        <f t="shared" si="5"/>
        <v>8.7439999999999998</v>
      </c>
      <c r="H63" s="178">
        <f t="shared" si="6"/>
        <v>0.33300000000000002</v>
      </c>
      <c r="I63" s="169"/>
      <c r="J63" s="171"/>
      <c r="L63" s="185"/>
      <c r="M63" s="185"/>
      <c r="O63" s="185"/>
      <c r="Q63" s="169"/>
      <c r="R63" s="169"/>
    </row>
    <row r="64" spans="2:18">
      <c r="B64" s="144">
        <f t="shared" si="4"/>
        <v>3</v>
      </c>
      <c r="C64" s="178">
        <f t="shared" si="0"/>
        <v>0</v>
      </c>
      <c r="D64" s="182">
        <f t="shared" si="1"/>
        <v>0</v>
      </c>
      <c r="E64" s="178">
        <f t="shared" si="2"/>
        <v>2.1859999999999999</v>
      </c>
      <c r="F64" s="182">
        <f t="shared" si="3"/>
        <v>2.1859999999999999</v>
      </c>
      <c r="G64" s="181">
        <f t="shared" si="5"/>
        <v>6.5579999999999998</v>
      </c>
      <c r="H64" s="178">
        <f t="shared" si="6"/>
        <v>0.25</v>
      </c>
      <c r="I64" s="169"/>
      <c r="J64" s="171"/>
      <c r="L64" s="185"/>
      <c r="M64" s="185"/>
      <c r="O64" s="185"/>
      <c r="Q64" s="169"/>
      <c r="R64" s="169"/>
    </row>
    <row r="65" spans="2:19">
      <c r="B65" s="144">
        <f t="shared" si="4"/>
        <v>2</v>
      </c>
      <c r="C65" s="178">
        <f t="shared" si="0"/>
        <v>0</v>
      </c>
      <c r="D65" s="182">
        <f t="shared" si="1"/>
        <v>0</v>
      </c>
      <c r="E65" s="178">
        <f t="shared" si="2"/>
        <v>2.1859999999999999</v>
      </c>
      <c r="F65" s="182">
        <f t="shared" si="3"/>
        <v>2.1859999999999999</v>
      </c>
      <c r="G65" s="181">
        <f t="shared" si="5"/>
        <v>4.3719999999999999</v>
      </c>
      <c r="H65" s="178">
        <f t="shared" si="6"/>
        <v>0.16700000000000001</v>
      </c>
      <c r="I65" s="169"/>
      <c r="J65" s="171"/>
      <c r="L65" s="185"/>
      <c r="M65" s="185"/>
      <c r="O65" s="185"/>
      <c r="Q65" s="169"/>
      <c r="R65" s="169"/>
      <c r="S65" s="169"/>
    </row>
    <row r="66" spans="2:19">
      <c r="B66" s="144">
        <f t="shared" si="4"/>
        <v>1</v>
      </c>
      <c r="C66" s="178">
        <f t="shared" si="0"/>
        <v>0</v>
      </c>
      <c r="D66" s="182">
        <f t="shared" si="1"/>
        <v>0</v>
      </c>
      <c r="E66" s="178">
        <f t="shared" si="2"/>
        <v>2.1859999999999999</v>
      </c>
      <c r="F66" s="182">
        <f t="shared" si="3"/>
        <v>2.1859999999999999</v>
      </c>
      <c r="G66" s="181">
        <f t="shared" si="5"/>
        <v>2.1859999999999999</v>
      </c>
      <c r="H66" s="178">
        <f t="shared" si="6"/>
        <v>8.3000000000000004E-2</v>
      </c>
      <c r="I66" s="169"/>
      <c r="J66" s="171"/>
      <c r="L66" s="185"/>
      <c r="M66" s="185"/>
      <c r="O66" s="185"/>
      <c r="Q66" s="169"/>
      <c r="R66" s="169"/>
      <c r="S66" s="169"/>
    </row>
    <row r="67" spans="2:19">
      <c r="B67" s="144">
        <f t="shared" si="4"/>
        <v>0</v>
      </c>
      <c r="C67" s="178">
        <f t="shared" si="0"/>
        <v>0</v>
      </c>
      <c r="D67" s="182">
        <f t="shared" si="1"/>
        <v>0</v>
      </c>
      <c r="E67" s="178">
        <f t="shared" si="2"/>
        <v>0</v>
      </c>
      <c r="F67" s="182">
        <f t="shared" si="3"/>
        <v>0</v>
      </c>
      <c r="G67" s="181">
        <f t="shared" si="5"/>
        <v>0</v>
      </c>
      <c r="H67" s="178" t="str">
        <f t="shared" si="6"/>
        <v/>
      </c>
      <c r="I67" s="169"/>
      <c r="J67" s="171"/>
      <c r="L67" s="185"/>
      <c r="M67" s="185"/>
      <c r="O67" s="185"/>
      <c r="Q67" s="169"/>
      <c r="R67" s="169"/>
      <c r="S67" s="169"/>
    </row>
    <row r="68" spans="2:19">
      <c r="B68" s="144">
        <f t="shared" si="4"/>
        <v>0</v>
      </c>
      <c r="C68" s="178">
        <f t="shared" si="0"/>
        <v>0</v>
      </c>
      <c r="D68" s="182">
        <f t="shared" si="1"/>
        <v>0</v>
      </c>
      <c r="E68" s="178">
        <f t="shared" si="2"/>
        <v>0</v>
      </c>
      <c r="F68" s="182">
        <f t="shared" si="3"/>
        <v>0</v>
      </c>
      <c r="G68" s="181">
        <f t="shared" si="5"/>
        <v>0</v>
      </c>
      <c r="H68" s="178" t="str">
        <f t="shared" si="6"/>
        <v/>
      </c>
      <c r="I68" s="169"/>
      <c r="J68" s="171"/>
      <c r="L68" s="185"/>
      <c r="M68" s="185"/>
      <c r="O68" s="185"/>
    </row>
    <row r="69" spans="2:19">
      <c r="B69" s="144">
        <f t="shared" si="4"/>
        <v>0</v>
      </c>
      <c r="C69" s="178">
        <f t="shared" si="0"/>
        <v>0</v>
      </c>
      <c r="D69" s="182">
        <f t="shared" si="1"/>
        <v>0</v>
      </c>
      <c r="E69" s="178">
        <f t="shared" si="2"/>
        <v>0</v>
      </c>
      <c r="F69" s="182">
        <f t="shared" si="3"/>
        <v>0</v>
      </c>
      <c r="G69" s="181">
        <f t="shared" si="5"/>
        <v>0</v>
      </c>
      <c r="H69" s="178" t="str">
        <f t="shared" si="6"/>
        <v/>
      </c>
      <c r="I69" s="169"/>
      <c r="J69" s="171"/>
      <c r="L69" s="185"/>
      <c r="M69" s="185"/>
      <c r="O69" s="185"/>
    </row>
    <row r="70" spans="2:19">
      <c r="B70" s="144">
        <f t="shared" si="4"/>
        <v>0</v>
      </c>
      <c r="C70" s="178">
        <f t="shared" si="0"/>
        <v>0</v>
      </c>
      <c r="D70" s="182">
        <f t="shared" si="1"/>
        <v>0</v>
      </c>
      <c r="E70" s="178">
        <f t="shared" si="2"/>
        <v>0</v>
      </c>
      <c r="F70" s="182">
        <f t="shared" si="3"/>
        <v>0</v>
      </c>
      <c r="G70" s="181">
        <f t="shared" si="5"/>
        <v>0</v>
      </c>
      <c r="H70" s="178" t="str">
        <f t="shared" si="6"/>
        <v/>
      </c>
      <c r="I70" s="169"/>
      <c r="J70" s="171"/>
      <c r="L70" s="185"/>
      <c r="M70" s="185"/>
      <c r="O70" s="185"/>
    </row>
    <row r="71" spans="2:19">
      <c r="B71" s="144">
        <f t="shared" si="4"/>
        <v>0</v>
      </c>
      <c r="C71" s="178">
        <f t="shared" si="0"/>
        <v>0</v>
      </c>
      <c r="D71" s="182">
        <f t="shared" si="1"/>
        <v>0</v>
      </c>
      <c r="E71" s="178">
        <f t="shared" si="2"/>
        <v>0</v>
      </c>
      <c r="F71" s="182">
        <f t="shared" si="3"/>
        <v>0</v>
      </c>
      <c r="G71" s="181">
        <f t="shared" si="5"/>
        <v>0</v>
      </c>
      <c r="H71" s="178" t="str">
        <f t="shared" si="6"/>
        <v/>
      </c>
      <c r="J71" s="171"/>
      <c r="L71" s="185"/>
      <c r="M71" s="185"/>
      <c r="O71" s="185"/>
    </row>
    <row r="72" spans="2:19">
      <c r="B72" s="144">
        <f t="shared" si="4"/>
        <v>0</v>
      </c>
      <c r="C72" s="178">
        <f t="shared" si="0"/>
        <v>0</v>
      </c>
      <c r="D72" s="182">
        <f t="shared" si="1"/>
        <v>0</v>
      </c>
      <c r="E72" s="178">
        <f t="shared" si="2"/>
        <v>0</v>
      </c>
      <c r="F72" s="182">
        <f t="shared" si="3"/>
        <v>0</v>
      </c>
      <c r="G72" s="181">
        <f t="shared" si="5"/>
        <v>0</v>
      </c>
      <c r="H72" s="178" t="str">
        <f t="shared" si="6"/>
        <v/>
      </c>
      <c r="J72" s="171"/>
      <c r="L72" s="185"/>
      <c r="M72" s="185"/>
      <c r="O72" s="185"/>
    </row>
    <row r="73" spans="2:19">
      <c r="B73" s="144">
        <f t="shared" si="4"/>
        <v>0</v>
      </c>
      <c r="C73" s="178">
        <f t="shared" si="0"/>
        <v>0</v>
      </c>
      <c r="D73" s="182">
        <f t="shared" si="1"/>
        <v>0</v>
      </c>
      <c r="E73" s="178">
        <f t="shared" si="2"/>
        <v>0</v>
      </c>
      <c r="F73" s="182">
        <f t="shared" si="3"/>
        <v>0</v>
      </c>
      <c r="G73" s="181">
        <f t="shared" si="5"/>
        <v>0</v>
      </c>
      <c r="H73" s="178" t="str">
        <f t="shared" si="6"/>
        <v/>
      </c>
      <c r="J73" s="171"/>
      <c r="L73" s="185"/>
      <c r="M73" s="185"/>
      <c r="O73" s="185"/>
    </row>
    <row r="74" spans="2:19">
      <c r="B74" s="144">
        <f t="shared" si="4"/>
        <v>0</v>
      </c>
      <c r="C74" s="178">
        <f t="shared" si="0"/>
        <v>0</v>
      </c>
      <c r="D74" s="182">
        <f t="shared" si="1"/>
        <v>0</v>
      </c>
      <c r="E74" s="178">
        <f t="shared" si="2"/>
        <v>0</v>
      </c>
      <c r="F74" s="182">
        <f t="shared" si="3"/>
        <v>0</v>
      </c>
      <c r="G74" s="181">
        <f t="shared" si="5"/>
        <v>0</v>
      </c>
      <c r="H74" s="178" t="str">
        <f t="shared" si="6"/>
        <v/>
      </c>
      <c r="J74" s="171"/>
      <c r="L74" s="185"/>
      <c r="M74" s="185"/>
      <c r="O74" s="185"/>
    </row>
    <row r="75" spans="2:19">
      <c r="B75" s="144">
        <f t="shared" si="4"/>
        <v>0</v>
      </c>
      <c r="C75" s="178">
        <f t="shared" si="0"/>
        <v>0</v>
      </c>
      <c r="D75" s="182">
        <f t="shared" si="1"/>
        <v>0</v>
      </c>
      <c r="E75" s="178">
        <f t="shared" si="2"/>
        <v>0</v>
      </c>
      <c r="F75" s="182">
        <f t="shared" si="3"/>
        <v>0</v>
      </c>
      <c r="G75" s="181">
        <f t="shared" si="5"/>
        <v>0</v>
      </c>
      <c r="H75" s="178" t="str">
        <f t="shared" si="6"/>
        <v/>
      </c>
      <c r="J75" s="171"/>
      <c r="L75" s="185"/>
      <c r="M75" s="185"/>
      <c r="O75" s="185"/>
    </row>
    <row r="76" spans="2:19">
      <c r="B76" s="144">
        <f t="shared" si="4"/>
        <v>0</v>
      </c>
      <c r="C76" s="178">
        <f t="shared" si="0"/>
        <v>0</v>
      </c>
      <c r="D76" s="182">
        <f t="shared" si="1"/>
        <v>0</v>
      </c>
      <c r="E76" s="178">
        <f t="shared" si="2"/>
        <v>0</v>
      </c>
      <c r="F76" s="182">
        <f t="shared" si="3"/>
        <v>0</v>
      </c>
      <c r="G76" s="181">
        <f t="shared" si="5"/>
        <v>0</v>
      </c>
      <c r="H76" s="178" t="str">
        <f t="shared" si="6"/>
        <v/>
      </c>
      <c r="J76" s="171"/>
      <c r="L76" s="185"/>
      <c r="M76" s="185"/>
      <c r="O76" s="185"/>
    </row>
    <row r="77" spans="2:19">
      <c r="B77" s="144">
        <f t="shared" si="4"/>
        <v>0</v>
      </c>
      <c r="C77" s="178">
        <f t="shared" si="0"/>
        <v>0</v>
      </c>
      <c r="D77" s="182">
        <f t="shared" si="1"/>
        <v>0</v>
      </c>
      <c r="E77" s="178">
        <f t="shared" si="2"/>
        <v>0</v>
      </c>
      <c r="F77" s="182">
        <f t="shared" si="3"/>
        <v>0</v>
      </c>
      <c r="G77" s="181">
        <f t="shared" si="5"/>
        <v>0</v>
      </c>
      <c r="H77" s="178" t="str">
        <f t="shared" si="6"/>
        <v/>
      </c>
      <c r="L77" s="185"/>
      <c r="M77" s="185"/>
      <c r="O77" s="185"/>
    </row>
    <row r="78" spans="2:19">
      <c r="B78" s="144">
        <f t="shared" si="4"/>
        <v>0</v>
      </c>
      <c r="C78" s="178">
        <f t="shared" si="0"/>
        <v>0</v>
      </c>
      <c r="D78" s="182">
        <f t="shared" si="1"/>
        <v>0</v>
      </c>
      <c r="E78" s="178">
        <f t="shared" si="2"/>
        <v>0</v>
      </c>
      <c r="F78" s="182">
        <f t="shared" si="3"/>
        <v>0</v>
      </c>
      <c r="G78" s="181">
        <f t="shared" si="5"/>
        <v>0</v>
      </c>
      <c r="H78" s="178" t="str">
        <f t="shared" si="6"/>
        <v/>
      </c>
      <c r="L78" s="185"/>
      <c r="M78" s="185"/>
    </row>
    <row r="79" spans="2:19">
      <c r="B79" s="144">
        <f t="shared" si="4"/>
        <v>0</v>
      </c>
      <c r="C79" s="178">
        <f t="shared" si="0"/>
        <v>0</v>
      </c>
      <c r="D79" s="182">
        <f t="shared" si="1"/>
        <v>0</v>
      </c>
      <c r="E79" s="178">
        <f t="shared" si="2"/>
        <v>0</v>
      </c>
      <c r="F79" s="182">
        <f t="shared" si="3"/>
        <v>0</v>
      </c>
      <c r="G79" s="181">
        <f t="shared" si="5"/>
        <v>0</v>
      </c>
      <c r="H79" s="178" t="str">
        <f t="shared" si="6"/>
        <v/>
      </c>
      <c r="L79" s="185"/>
      <c r="M79" s="185"/>
    </row>
    <row r="80" spans="2:19">
      <c r="B80" s="144">
        <f t="shared" si="4"/>
        <v>0</v>
      </c>
      <c r="C80" s="178">
        <f t="shared" si="0"/>
        <v>0</v>
      </c>
      <c r="D80" s="182">
        <f t="shared" si="1"/>
        <v>0</v>
      </c>
      <c r="E80" s="178">
        <f t="shared" si="2"/>
        <v>0</v>
      </c>
      <c r="F80" s="182">
        <f t="shared" si="3"/>
        <v>0</v>
      </c>
      <c r="G80" s="181">
        <f t="shared" si="5"/>
        <v>0</v>
      </c>
      <c r="H80" s="178" t="str">
        <f t="shared" si="6"/>
        <v/>
      </c>
      <c r="L80" s="185"/>
      <c r="M80" s="185"/>
    </row>
    <row r="81" spans="2:13">
      <c r="B81" s="144">
        <f t="shared" si="4"/>
        <v>0</v>
      </c>
      <c r="C81" s="178">
        <f t="shared" si="0"/>
        <v>0</v>
      </c>
      <c r="D81" s="182">
        <f t="shared" si="1"/>
        <v>0</v>
      </c>
      <c r="E81" s="178">
        <f t="shared" si="2"/>
        <v>0</v>
      </c>
      <c r="F81" s="182">
        <f t="shared" si="3"/>
        <v>0</v>
      </c>
      <c r="G81" s="181">
        <f t="shared" si="5"/>
        <v>0</v>
      </c>
      <c r="H81" s="178" t="str">
        <f t="shared" si="6"/>
        <v/>
      </c>
      <c r="L81" s="185"/>
      <c r="M81" s="185"/>
    </row>
    <row r="82" spans="2:13">
      <c r="B82" s="144">
        <f t="shared" si="4"/>
        <v>0</v>
      </c>
      <c r="C82" s="178">
        <f t="shared" si="0"/>
        <v>0</v>
      </c>
      <c r="D82" s="182">
        <f t="shared" si="1"/>
        <v>0</v>
      </c>
      <c r="E82" s="178">
        <f t="shared" si="2"/>
        <v>0</v>
      </c>
      <c r="F82" s="182">
        <f t="shared" si="3"/>
        <v>0</v>
      </c>
      <c r="G82" s="181">
        <f t="shared" si="5"/>
        <v>0</v>
      </c>
      <c r="H82" s="178" t="str">
        <f t="shared" si="6"/>
        <v/>
      </c>
      <c r="L82" s="185"/>
      <c r="M82" s="185"/>
    </row>
    <row r="83" spans="2:13">
      <c r="B83" s="144">
        <f t="shared" si="4"/>
        <v>0</v>
      </c>
      <c r="C83" s="178">
        <f t="shared" si="0"/>
        <v>0</v>
      </c>
      <c r="D83" s="182">
        <f t="shared" si="1"/>
        <v>0</v>
      </c>
      <c r="E83" s="178">
        <f t="shared" si="2"/>
        <v>0</v>
      </c>
      <c r="F83" s="182">
        <f t="shared" si="3"/>
        <v>0</v>
      </c>
      <c r="G83" s="181">
        <f t="shared" si="5"/>
        <v>0</v>
      </c>
      <c r="H83" s="178" t="str">
        <f t="shared" si="6"/>
        <v/>
      </c>
      <c r="L83" s="185"/>
      <c r="M83" s="185"/>
    </row>
    <row r="84" spans="2:13">
      <c r="B84" s="144">
        <f t="shared" si="4"/>
        <v>0</v>
      </c>
      <c r="C84" s="178">
        <f t="shared" si="0"/>
        <v>0</v>
      </c>
      <c r="D84" s="182">
        <f t="shared" si="1"/>
        <v>0</v>
      </c>
      <c r="E84" s="178">
        <f t="shared" si="2"/>
        <v>0</v>
      </c>
      <c r="F84" s="182">
        <f t="shared" si="3"/>
        <v>0</v>
      </c>
      <c r="G84" s="181">
        <f t="shared" si="5"/>
        <v>0</v>
      </c>
      <c r="H84" s="178" t="str">
        <f t="shared" si="6"/>
        <v/>
      </c>
      <c r="L84" s="185"/>
      <c r="M84" s="185"/>
    </row>
    <row r="85" spans="2:13">
      <c r="B85" s="144">
        <f t="shared" si="4"/>
        <v>0</v>
      </c>
      <c r="C85" s="178">
        <f t="shared" si="0"/>
        <v>0</v>
      </c>
      <c r="D85" s="182">
        <f t="shared" ref="D85:D148" si="7">IF($B85&gt;0,$C85*$E$10,0)</f>
        <v>0</v>
      </c>
      <c r="E85" s="178">
        <f t="shared" si="2"/>
        <v>0</v>
      </c>
      <c r="F85" s="182">
        <f t="shared" si="3"/>
        <v>0</v>
      </c>
      <c r="G85" s="181">
        <f>IF($G86&gt;0,G86+F85,F85)</f>
        <v>0</v>
      </c>
      <c r="H85" s="178" t="str">
        <f t="shared" si="6"/>
        <v/>
      </c>
      <c r="L85" s="185"/>
      <c r="M85" s="185"/>
    </row>
    <row r="86" spans="2:13">
      <c r="B86" s="144">
        <f t="shared" ref="B86:B149" si="8">IF($E$8="Imperial",IF(B85&gt;0,B85-1,0),IF($B85&gt;($N$9+$E$14+25.4),$B85-25.4,IF(AND($B85&gt;($N$9+$E$14),$B85&lt;=($N$9+$E$14+25.4)),($N$9+$E$14),IF(AND($B85&lt;=($N$9+$E$14),$B85&gt;($E$14+25.4)),$B85-25.4,IF(AND($B85&gt;$E$14,$B85&lt;=($E$14+25.4)),$E$14,IF(AND($B85&gt;25.4,$B85&lt;=$E$14),$B85-25.4,0))))))</f>
        <v>0</v>
      </c>
      <c r="C86" s="178">
        <f t="shared" ref="C86:C149" si="9">IF($E$8="Imperial", IF($E$7="SC-44",     IF(B86=44+$E$14,    0.331,     IF(B86=43+$E$14,   0.728,     IF(B86=42+$E$14,    0.981,      IF(B86=41+$E$14,    1.175,       IF(B86=40+$E$14,     1.345,       IF(B86=39+$E$14,    1.495,      IF(B86=38+$E$14,   1.627,    IF(B86=37+$E$14,    1.739,     IF(B86=36+$E$14,   1.84,       IF(B86=35+$E$14,     1.937,      IF(B86=34+$E$14,   2.028,      IF(B86=33+$E$14,  2.105,     IF(B86=32+$E$14,   2.176,      IF(B86=31+$E$14,   2.246,     IF(B86=30+$E$14,    2.315,     IF(B86=29+$E$14,      2.378,      IF(B86=28+$E$14,    2.431,     IF(B86=27+$E$14,   2.475,     IF(B86=26+$E$14,   2.521,      IF(B86=25+$E$14,   2.563,      IF(B86=24+$E$14,    2.603,     IF(B86=23+$E$14,    2.64,     IF(B86=22+$E$14,    2.672,     IF(B86=21+$E$14,    2.698,      IF(B86=20+$E$14,    2.722,      IF(B86=19+$E$14,   2.744,        IF(B86=18+$E$14,    2.763,      IF(B86=17+$E$14,    2.781,     IF(B86=16+$E$14,    2.799,     IF(B86=15+$E$14,   2.818,       IF(B86=14+$E$14,     2.836,    IF(B86=13+$E$14,     2.854,      IF(B86=12+$E$14,       2.872,     IF(B86=11+$E$14,    2.891,     IF(B86=10+$E$14,     2.909,     IF(B86=9+$E$14,     2.927,     IF(B86=8+$E$14,    2.946,      IF(B86=7+$E$14,      2.964,      IF(B86=6+$E$14,     2.982,      IF(B86=5+$E$14,    3,      IF(B86=4+$E$14,    3.019,   IF(B86=3+$E$14,      3.37,    IF(B86=2+$E$14,    3.055,      IF(B86=1+$E$14,    3.074,    0)))))))))))))))))))))))))))))))))))))))))))),   IF(B86=34+$E$14,     0.444,     IF(B86=33+$E$14,   0.872,      IF(B86=32+$E$14,    1.11,     IF(B86=31+$E$14,    1.304,      IF(B86=30+$E$14,    1.464,       IF(B86=29+$E$14,    1.594,     IF(B86=28+$E$14,    1.708,     IF(B86=27+$E$14,   1.816,      IF(B86=26+$E$14,    1.913,     IF(B86=25+$E$14,    1.998,    IF(B86=24+$E$14,      2.079,    IF(B86=23+$E$14,    2.155,     IF(B86=22+$E$14,    2.216,    IF(B86=21+$E$14,    2.273,    IF(B86=20+$E$14,     2.326,     IF(B86=19+$E$14,   2.375,     IF(B86=18+$E$14,   2.42,     IF(B86=17+$E$14,   2.451,      IF(B86=16+$E$14,   2.484,       IF(B86=15+$E$14,   2.514,        IF(B86=14+$E$14,    2.536,       IF(B86=13+$E$14,    2.558,         IF(B86=12+$E$14,    2.58,      IF(B86=11+$E$14,    2.602,     IF(B86=10+$E$14,   2.624,      IF(B86=9+$E$14,   2.646,       IF(B86=8+$E$14,    2.668,        IF(B86=7+$E$14,     2.69,       IF(B86=6+$E$14,    2.712,        IF(B86=5+$E$14,   2.734,      IF(B86=4+$E$14,    2.756,     IF(B86=3+$E$14,    2.778,      IF(B86=2+$E$14,    2.8,       IF(B86=1+$E$14,    2.822,        0))))))))))))))))))))))))))))))))))),   IF($E$7="SC-44",     IF(B86=1117+$E$14,    0.009,       IF(B86=1091.6+$E$14,   0.021,        IF(B86=1066.2+$E$14,    0.028,       IF(B86=1040.8+$E$14,   0.033,        IF(B86=1015.4+$E$14,   0.038,        IF(B86=990+$E$14,   0.042,       IF(B86=964.6+$E$14,    0.046,      IF(B86=939.2+$E$14,   0.049,        IF(B86=913.8+$E$14,    0.052,         IF(B86=888.4+$E$14,    0.055,       IF(B86=863+$E$14,    0.057,        IF(B86=837.6+$E$14,    0.06,       IF(B86=812.2+$E$14,    0.062,       IF(B86=786.8+$E$14,    0.064,      IF(B86=761.4+$E$14,    0.066,        IF(B86=736+$E$14,    0.067,         IF(B86=710.6+$E$14,    0.069,       IF(B86=685.2+$E$14,   0.07,        IF(B86=659.8+$E$14,    0.071,       IF(B86=634.4+$E$14,   0.073,       IF(B86=609+$E$14,    0.074,      IF(B86=583.6+$E$14,    0.075,        IF(B86=558.2+$E$14,    0.076,        IF(B86=532.8+$E$14,    0.076,        IF(B86=507.4+$E$14,    0.077,        IF(B86=482+$E$14,    0.078,       IF(B86=456.6+$E$14,     0.078,       IF(B86=431.2+$E$14,     0.079,      IF(B86=405.8+$E$14,     0.079,        IF(B86=380.4+$E$14,   0.08,        IF(B86=355+$E$14,    0.08,      IF(B86=329.6+$E$14,     0.081,        IF(B86=304.2+$E$14,    0.081,       IF(B86=278.8+$E$14,     0.082,       IF(B86=253.4+$E$14,    0.082,      IF(B86=228+$E$14,   0.083,        IF(B86=202.6+$E$14,     0.083,        IF(B86=177.2+$E$14,     0.084,      IF(B86=151.8+$E$14,     0.084,        IF(B86=126.4+$E$14,    0.085,       IF(B86=101+$E$14,     0.086,       IF(B86=75.6+$E$14,     0.086,       IF(B86=50.2+$E$14,     0.087,        IF(B86=24.8+$E$14,     0.087,        0)))))))))))))))))))))))))))))))))))))))))))),           IF(B86=863+$E$14,    0.013,         IF(B86=837.6+$E$14,    0.025,         IF(B86=812.2+$E$14,    0.031,     IF(B86=786.8+$E$14,   0.037,      IF(B86=761.4+$E$14,    0.041,     IF(B86=736+$E$14,    0.045,     IF(B86=710.6+$E$14,    0.048,    IF(B86=685.2+$E$14,   0.051,     IF(B86=659.8+$E$14,  0.054,      IF(B86=634.4+$E$14,   0.057,     IF(B86=609+$E$14,   0.059,     IF(B86=583.6+$E$14,   0.061,     IF(B86=558.2+$E$14,   0.063,    IF(B86=532.8+$E$14,       0.064,    IF(B86=507.4+$E$14,   0.066,   IF(B86=482+$E$14,  0.067,    IF(B86=456.6+$E$14,   0.069,    IF(B86=431.2+$E$14,   0.069,    IF(B86=405.8+$E$14,   0.07,      IF(B86=380.4+$E$14,   0.071,    IF(B86=355+$E$14,   0.072,    IF(B86=329.6+$E$14,   0.072,     IF(B86=304.2+$E$14,    0.073,   IF(B86=278.8+$E$14,   0.074,    IF(B86=253.4+$E$14,     0.074,     IF(B86=228+$E$14,    0.075,     IF(B86=202.6+$E$14,     0.076,     IF(B86=177.2+$E$14,    0.076,    IF(B86=151.8+$E$14,    0.077,    IF(B86=126.4+$E$14,    0.077,     IF(B86=101+$E$14,    0.078,     IF(B86=75.6+$E$14,     0.079,        IF(B86=50.2+$E$14,     0.079,        IF(B86=24.8+$E$14,    0.08,        0))))))))))))))))))))))))))))))))))))</f>
        <v>0</v>
      </c>
      <c r="D86" s="182">
        <f t="shared" si="7"/>
        <v>0</v>
      </c>
      <c r="E86" s="178">
        <f t="shared" ref="E86:E149" si="10">IF($E$8="Imperial",           IF($G$12,                   IF($E$7="SC-44",                            IF(OR($B86&gt;($E$14+$N$9),AND($B86&gt;0,$B86&lt;=$E$14)),          (((((($N$10+$E$15)*1*$N$11)/1728)*$E$11))*$E$10)+(((((24-$E$15)*1*$N$11)/1728)*$E$11)*(ROUNDUP(($E$10/$E$16),0)))+(((24*1*(($N$10+24-$E$15)*$E$16))/1728)*$E$11),                             IF(AND($B86&gt;$E$14,$B86&lt;=($E$14+$N$9)),                           ((((((($N$10+$E$15)*1*$N$11)/1728)-$C86)*$E$11))*$E$10)+(((((24-$E$15)*1*$N$11)/1728)*$E$11)*(ROUNDUP(($E$10/$E$16),0)))+(((24*1*(($N$10+24-$E$15)*$E$16))/1728)*$E$11),            0)),                IF(OR($B86&gt;($E$14+$N$9),AND($B86&gt;0,$B86&lt;=$E$14)),                        ((((((($N$10+$E$15)*1*$N$11)/1728)*$E$11))*$E$10)+(((((24-$E$15)*1*$N$11)/1728)*$E$11)*(ROUNDUP(($E$10/$E$16),0)))+(((24*1*(($N$10+24-$E$15)*$E$16))/1728)*$E$11)),                                           IF(AND($B86&gt;$E$14,$B86&lt;=($E$14+$N$9)),               (((((((($N$10+$E$15)*1*$N$11)/1728)-$C86)*$E$11))*$E$10)+(((((24-$E$15)*1*$N$11)/1728)*$E$11)*(ROUNDUP(($E$10/$E$16),0)))+(((24*1*(($N$10+24-$E$15)*$E$16))/1728)*$E$11)),                            0))),                                                                                                                                                              IF($E$7="SC-44",            IF(OR($B86&gt;($E$14+$N$9),AND($B86&gt;0,$B86&lt;=$E$14)),           ((((($N$10+$E$15)*1*$N$11)/1728)*$E$11))*$E$10,             IF(AND($B86&gt;$E$14,$B86&lt;=($E$14+$N$9)),            ((((((($N$10+$E$15)*1*$N$11)/1728)-$C86)*$E$11))*$E$10),     0)),         IF(OR($B86&gt;($E$14+$N$9),AND($B86&gt;0,$B86&lt;=$E$14)),    ((((($N$10+$E$15)*1*$N$11)/1728)*$E$11))*$E$10,               IF(AND($B86&gt;$E$14,$B86&lt;=($E$14+$N$9)),         (((((($N$10+$E$15)*1*$N$11)/1728)-$C86)*$E$11))*$E$10,                   0)))),                                                                                                                                                IF($G$12,           IF($E$7="SC-44",                             IF(OR($B86&gt;($E$14+$N$9),AND($B86&gt;0,$B86&lt;=$E$14)),                                      (((((($N$10+$E$15)/1000)*(25.4/1000)*($N$11/1000))*$E$11))*$E$10)+((((0.61-($E$15/1000))*(25.4/1000)*($N$11/1000))*$E$11)*(ROUNDUP((($E$10/1000)/($E$16/1000)),0)))+(((0.61*(25.4/1000)*((($N$10/1000)+0.61-($E$15/1000))*($E$16/1000))))*$E$11),                                      IF(AND($B86&gt;$E$14,$B86&lt;=($E$14+ $N$9)),                                  (((((((($N$10+$E$15)/1000)*(25.4/1000)*($N$11/1000))-$C86)*$E$11))*$E$10)+((((0.61-($E$15/1000))*(25.4/1000)*($N$11/1000))*$E$11)*(ROUNDUP((($E$10/1000)/($E$16/1000)),0)))+(0.61*(25.4/1000)*(($N$10/1000)+0.61-($E$15/1000))*($E$16/1000)))*$E$11,           0)),                                                                                                                                 IF(OR($B86&gt;($E$14+$N$9),AND($B86&gt;0,$B86&lt;=$E$14)),                                             (((((($N$10+$E$15)/1000)*(25.4/1000)*($N$11/1000))*$E$11))*$E$10)+((((0.61-($E$15/1000))*(25.4/1000)*($N$11/1000))*$E$11)*(ROUNDUP((($E$10/1000)/($E$16/1000)),0)))+(((0.61*(25.4/1000)*((($N$10/1000)+0.61-($E$15/1000))*($E$16/1000)))*$E$11)),                                                                                           IF(AND($B86&gt;$E$14,$B86&lt;=($E$14+ $N$9)),                                                  (((((((($N$10+$E$15)/1000)*(25.4/1000)*($N$11/1000))-$C86)*$E$11))*$E$10)+((((0.61-($E$15/1000))*(25.4/1000)*($N$11/1000))*$E$11)*(ROUNDUP((($E$10/1000)/($E$16/1000)),0)))+(0.61*(25.4/1000)*(($N$10/1000)+0.61-($E$15/1000))*($E$16/1000)))*$E$11,                     0))),                                                                                 IF($E$7="SC-44",                            IF(OR($B86&gt;($E$14+$N$9),AND($B86&gt;0,$B86&lt;=$E$14)),                ((((($N$10+$E$15)/1000)*(25.4/1000)*($N$11/1000))*$E$11))*$E$10,                                                                        IF(AND($B86&gt;$E$14,$B86&lt;=($E$14+ $N$9)),                      (((((($N$10+$E$15)/1000)*(25.4/1000)*($N$11/1000))-$C86)*$E$11))*$E$10,                              0)),                                                                                                                    IF(OR($B86&gt;($E$14+$N$9),AND($B86&gt;0,$B86&lt;=$E$14)),                    ((((($N$10+$E$15)/1000)*(25.4/1000)*($N$11/1000))*$E$11))*$E$10,                                                                                                               IF(AND($B86&gt;$E$14,$B86&lt;=($E$14+ $N$9)),             (((((($N$10+$E$15)/1000)*(25.4/1000)*($N$11/1000))-$C86)*$E$11))*$E$10,                      0)))))</f>
        <v>0</v>
      </c>
      <c r="F86" s="182">
        <f t="shared" ref="F86:F149" si="11">$E86+$D86</f>
        <v>0</v>
      </c>
      <c r="G86" s="181">
        <f t="shared" ref="G86:G148" si="12">IF($G87&gt;0,G87+F86,F86)</f>
        <v>0</v>
      </c>
      <c r="H86" s="178" t="str">
        <f t="shared" si="6"/>
        <v/>
      </c>
      <c r="I86" s="40"/>
      <c r="J86" s="40"/>
      <c r="L86" s="185"/>
      <c r="M86" s="185"/>
    </row>
    <row r="87" spans="2:13">
      <c r="B87" s="144">
        <f t="shared" si="8"/>
        <v>0</v>
      </c>
      <c r="C87" s="178">
        <f t="shared" si="9"/>
        <v>0</v>
      </c>
      <c r="D87" s="182">
        <f t="shared" si="7"/>
        <v>0</v>
      </c>
      <c r="E87" s="178">
        <f t="shared" si="10"/>
        <v>0</v>
      </c>
      <c r="F87" s="182">
        <f t="shared" si="11"/>
        <v>0</v>
      </c>
      <c r="G87" s="181">
        <f t="shared" si="12"/>
        <v>0</v>
      </c>
      <c r="H87" s="178" t="str">
        <f t="shared" ref="H87:H150" si="13">IF($E$8="Imperial",IF($B87&gt;0,$E$12+($B87/12),""),IF($B87&gt;0,$E$12+($B87/1000),""))</f>
        <v/>
      </c>
      <c r="I87" s="40"/>
      <c r="J87" s="40"/>
      <c r="L87" s="185"/>
      <c r="M87" s="185"/>
    </row>
    <row r="88" spans="2:13">
      <c r="B88" s="144">
        <f t="shared" si="8"/>
        <v>0</v>
      </c>
      <c r="C88" s="178">
        <f t="shared" si="9"/>
        <v>0</v>
      </c>
      <c r="D88" s="182">
        <f t="shared" si="7"/>
        <v>0</v>
      </c>
      <c r="E88" s="178">
        <f t="shared" si="10"/>
        <v>0</v>
      </c>
      <c r="F88" s="182">
        <f t="shared" si="11"/>
        <v>0</v>
      </c>
      <c r="G88" s="181">
        <f t="shared" si="12"/>
        <v>0</v>
      </c>
      <c r="H88" s="178" t="str">
        <f t="shared" si="13"/>
        <v/>
      </c>
      <c r="I88" s="40"/>
      <c r="J88" s="40"/>
      <c r="L88" s="185"/>
      <c r="M88" s="185"/>
    </row>
    <row r="89" spans="2:13">
      <c r="B89" s="144">
        <f t="shared" si="8"/>
        <v>0</v>
      </c>
      <c r="C89" s="178">
        <f t="shared" si="9"/>
        <v>0</v>
      </c>
      <c r="D89" s="182">
        <f t="shared" si="7"/>
        <v>0</v>
      </c>
      <c r="E89" s="178">
        <f t="shared" si="10"/>
        <v>0</v>
      </c>
      <c r="F89" s="182">
        <f t="shared" si="11"/>
        <v>0</v>
      </c>
      <c r="G89" s="181">
        <f t="shared" si="12"/>
        <v>0</v>
      </c>
      <c r="H89" s="178" t="str">
        <f t="shared" si="13"/>
        <v/>
      </c>
      <c r="I89" s="40"/>
      <c r="J89" s="40"/>
      <c r="L89" s="185"/>
      <c r="M89" s="185"/>
    </row>
    <row r="90" spans="2:13">
      <c r="B90" s="144">
        <f t="shared" si="8"/>
        <v>0</v>
      </c>
      <c r="C90" s="178">
        <f t="shared" si="9"/>
        <v>0</v>
      </c>
      <c r="D90" s="182">
        <f t="shared" si="7"/>
        <v>0</v>
      </c>
      <c r="E90" s="178">
        <f t="shared" si="10"/>
        <v>0</v>
      </c>
      <c r="F90" s="182">
        <f t="shared" si="11"/>
        <v>0</v>
      </c>
      <c r="G90" s="181">
        <f t="shared" si="12"/>
        <v>0</v>
      </c>
      <c r="H90" s="178" t="str">
        <f t="shared" si="13"/>
        <v/>
      </c>
      <c r="I90" s="40"/>
      <c r="J90" s="40"/>
      <c r="L90" s="185"/>
      <c r="M90" s="185"/>
    </row>
    <row r="91" spans="2:13">
      <c r="B91" s="144">
        <f t="shared" si="8"/>
        <v>0</v>
      </c>
      <c r="C91" s="178">
        <f t="shared" si="9"/>
        <v>0</v>
      </c>
      <c r="D91" s="182">
        <f t="shared" si="7"/>
        <v>0</v>
      </c>
      <c r="E91" s="178">
        <f t="shared" si="10"/>
        <v>0</v>
      </c>
      <c r="F91" s="182">
        <f t="shared" si="11"/>
        <v>0</v>
      </c>
      <c r="G91" s="181">
        <f t="shared" si="12"/>
        <v>0</v>
      </c>
      <c r="H91" s="178" t="str">
        <f t="shared" si="13"/>
        <v/>
      </c>
      <c r="I91" s="40"/>
      <c r="J91" s="40"/>
      <c r="L91" s="185"/>
      <c r="M91" s="185"/>
    </row>
    <row r="92" spans="2:13">
      <c r="B92" s="144">
        <f t="shared" si="8"/>
        <v>0</v>
      </c>
      <c r="C92" s="178">
        <f t="shared" si="9"/>
        <v>0</v>
      </c>
      <c r="D92" s="182">
        <f t="shared" si="7"/>
        <v>0</v>
      </c>
      <c r="E92" s="178">
        <f t="shared" si="10"/>
        <v>0</v>
      </c>
      <c r="F92" s="182">
        <f t="shared" si="11"/>
        <v>0</v>
      </c>
      <c r="G92" s="181">
        <f t="shared" si="12"/>
        <v>0</v>
      </c>
      <c r="H92" s="178" t="str">
        <f t="shared" si="13"/>
        <v/>
      </c>
      <c r="I92" s="40"/>
      <c r="J92" s="40"/>
      <c r="L92" s="185"/>
      <c r="M92" s="185"/>
    </row>
    <row r="93" spans="2:13">
      <c r="B93" s="144">
        <f t="shared" si="8"/>
        <v>0</v>
      </c>
      <c r="C93" s="178">
        <f t="shared" si="9"/>
        <v>0</v>
      </c>
      <c r="D93" s="182">
        <f t="shared" si="7"/>
        <v>0</v>
      </c>
      <c r="E93" s="178">
        <f t="shared" si="10"/>
        <v>0</v>
      </c>
      <c r="F93" s="182">
        <f t="shared" si="11"/>
        <v>0</v>
      </c>
      <c r="G93" s="181">
        <f t="shared" si="12"/>
        <v>0</v>
      </c>
      <c r="H93" s="178" t="str">
        <f t="shared" si="13"/>
        <v/>
      </c>
      <c r="I93" s="40"/>
      <c r="J93" s="40"/>
      <c r="L93" s="185"/>
      <c r="M93" s="185"/>
    </row>
    <row r="94" spans="2:13">
      <c r="B94" s="144">
        <f t="shared" si="8"/>
        <v>0</v>
      </c>
      <c r="C94" s="178">
        <f t="shared" si="9"/>
        <v>0</v>
      </c>
      <c r="D94" s="182">
        <f t="shared" si="7"/>
        <v>0</v>
      </c>
      <c r="E94" s="178">
        <f t="shared" si="10"/>
        <v>0</v>
      </c>
      <c r="F94" s="182">
        <f t="shared" si="11"/>
        <v>0</v>
      </c>
      <c r="G94" s="181">
        <f t="shared" si="12"/>
        <v>0</v>
      </c>
      <c r="H94" s="178" t="str">
        <f t="shared" si="13"/>
        <v/>
      </c>
      <c r="I94" s="40"/>
      <c r="J94" s="40"/>
      <c r="L94" s="185"/>
      <c r="M94" s="185"/>
    </row>
    <row r="95" spans="2:13">
      <c r="B95" s="144">
        <f t="shared" si="8"/>
        <v>0</v>
      </c>
      <c r="C95" s="178">
        <f t="shared" si="9"/>
        <v>0</v>
      </c>
      <c r="D95" s="182">
        <f t="shared" si="7"/>
        <v>0</v>
      </c>
      <c r="E95" s="178">
        <f t="shared" si="10"/>
        <v>0</v>
      </c>
      <c r="F95" s="182">
        <f t="shared" si="11"/>
        <v>0</v>
      </c>
      <c r="G95" s="181">
        <f t="shared" si="12"/>
        <v>0</v>
      </c>
      <c r="H95" s="178" t="str">
        <f t="shared" si="13"/>
        <v/>
      </c>
      <c r="I95" s="40"/>
      <c r="J95" s="40"/>
      <c r="L95" s="185"/>
      <c r="M95" s="185"/>
    </row>
    <row r="96" spans="2:13">
      <c r="B96" s="144">
        <f t="shared" si="8"/>
        <v>0</v>
      </c>
      <c r="C96" s="178">
        <f t="shared" si="9"/>
        <v>0</v>
      </c>
      <c r="D96" s="182">
        <f t="shared" si="7"/>
        <v>0</v>
      </c>
      <c r="E96" s="178">
        <f t="shared" si="10"/>
        <v>0</v>
      </c>
      <c r="F96" s="182">
        <f t="shared" si="11"/>
        <v>0</v>
      </c>
      <c r="G96" s="181">
        <f t="shared" si="12"/>
        <v>0</v>
      </c>
      <c r="H96" s="178" t="str">
        <f t="shared" si="13"/>
        <v/>
      </c>
      <c r="I96" s="40"/>
      <c r="J96" s="40"/>
      <c r="L96" s="185"/>
      <c r="M96" s="185"/>
    </row>
    <row r="97" spans="2:13">
      <c r="B97" s="144">
        <f t="shared" si="8"/>
        <v>0</v>
      </c>
      <c r="C97" s="178">
        <f t="shared" si="9"/>
        <v>0</v>
      </c>
      <c r="D97" s="182">
        <f t="shared" si="7"/>
        <v>0</v>
      </c>
      <c r="E97" s="178">
        <f t="shared" si="10"/>
        <v>0</v>
      </c>
      <c r="F97" s="182">
        <f t="shared" si="11"/>
        <v>0</v>
      </c>
      <c r="G97" s="181">
        <f t="shared" si="12"/>
        <v>0</v>
      </c>
      <c r="H97" s="178" t="str">
        <f t="shared" si="13"/>
        <v/>
      </c>
      <c r="I97" s="40"/>
      <c r="J97" s="40"/>
      <c r="L97" s="185"/>
      <c r="M97" s="185"/>
    </row>
    <row r="98" spans="2:13">
      <c r="B98" s="144">
        <f t="shared" si="8"/>
        <v>0</v>
      </c>
      <c r="C98" s="178">
        <f t="shared" si="9"/>
        <v>0</v>
      </c>
      <c r="D98" s="182">
        <f t="shared" si="7"/>
        <v>0</v>
      </c>
      <c r="E98" s="178">
        <f t="shared" si="10"/>
        <v>0</v>
      </c>
      <c r="F98" s="182">
        <f t="shared" si="11"/>
        <v>0</v>
      </c>
      <c r="G98" s="181">
        <f t="shared" si="12"/>
        <v>0</v>
      </c>
      <c r="H98" s="178" t="str">
        <f t="shared" si="13"/>
        <v/>
      </c>
      <c r="I98" s="40"/>
      <c r="J98" s="40"/>
      <c r="L98" s="185"/>
      <c r="M98" s="185"/>
    </row>
    <row r="99" spans="2:13">
      <c r="B99" s="144">
        <f t="shared" si="8"/>
        <v>0</v>
      </c>
      <c r="C99" s="178">
        <f t="shared" si="9"/>
        <v>0</v>
      </c>
      <c r="D99" s="182">
        <f t="shared" si="7"/>
        <v>0</v>
      </c>
      <c r="E99" s="178">
        <f t="shared" si="10"/>
        <v>0</v>
      </c>
      <c r="F99" s="182">
        <f t="shared" si="11"/>
        <v>0</v>
      </c>
      <c r="G99" s="181">
        <f t="shared" si="12"/>
        <v>0</v>
      </c>
      <c r="H99" s="178" t="str">
        <f t="shared" si="13"/>
        <v/>
      </c>
      <c r="I99" s="40"/>
      <c r="J99" s="40"/>
      <c r="L99" s="185"/>
      <c r="M99" s="185"/>
    </row>
    <row r="100" spans="2:13">
      <c r="B100" s="144">
        <f t="shared" si="8"/>
        <v>0</v>
      </c>
      <c r="C100" s="178">
        <f t="shared" si="9"/>
        <v>0</v>
      </c>
      <c r="D100" s="182">
        <f t="shared" si="7"/>
        <v>0</v>
      </c>
      <c r="E100" s="178">
        <f t="shared" si="10"/>
        <v>0</v>
      </c>
      <c r="F100" s="182">
        <f t="shared" si="11"/>
        <v>0</v>
      </c>
      <c r="G100" s="181">
        <f t="shared" si="12"/>
        <v>0</v>
      </c>
      <c r="H100" s="178" t="str">
        <f t="shared" si="13"/>
        <v/>
      </c>
      <c r="I100" s="40"/>
      <c r="J100" s="40"/>
      <c r="L100" s="185"/>
      <c r="M100" s="185"/>
    </row>
    <row r="101" spans="2:13">
      <c r="B101" s="144">
        <f t="shared" si="8"/>
        <v>0</v>
      </c>
      <c r="C101" s="178">
        <f t="shared" si="9"/>
        <v>0</v>
      </c>
      <c r="D101" s="182">
        <f t="shared" si="7"/>
        <v>0</v>
      </c>
      <c r="E101" s="178">
        <f t="shared" si="10"/>
        <v>0</v>
      </c>
      <c r="F101" s="182">
        <f t="shared" si="11"/>
        <v>0</v>
      </c>
      <c r="G101" s="181">
        <f t="shared" si="12"/>
        <v>0</v>
      </c>
      <c r="H101" s="178" t="str">
        <f t="shared" si="13"/>
        <v/>
      </c>
      <c r="I101" s="40"/>
      <c r="J101" s="40"/>
      <c r="L101" s="185"/>
      <c r="M101" s="185"/>
    </row>
    <row r="102" spans="2:13">
      <c r="B102" s="144">
        <f t="shared" si="8"/>
        <v>0</v>
      </c>
      <c r="C102" s="178">
        <f t="shared" si="9"/>
        <v>0</v>
      </c>
      <c r="D102" s="182">
        <f t="shared" si="7"/>
        <v>0</v>
      </c>
      <c r="E102" s="178">
        <f t="shared" si="10"/>
        <v>0</v>
      </c>
      <c r="F102" s="182">
        <f t="shared" si="11"/>
        <v>0</v>
      </c>
      <c r="G102" s="181">
        <f t="shared" si="12"/>
        <v>0</v>
      </c>
      <c r="H102" s="178" t="str">
        <f t="shared" si="13"/>
        <v/>
      </c>
      <c r="I102" s="40"/>
      <c r="J102" s="40"/>
      <c r="L102" s="185"/>
      <c r="M102" s="185"/>
    </row>
    <row r="103" spans="2:13">
      <c r="B103" s="144">
        <f t="shared" si="8"/>
        <v>0</v>
      </c>
      <c r="C103" s="178">
        <f t="shared" si="9"/>
        <v>0</v>
      </c>
      <c r="D103" s="182">
        <f t="shared" si="7"/>
        <v>0</v>
      </c>
      <c r="E103" s="178">
        <f t="shared" si="10"/>
        <v>0</v>
      </c>
      <c r="F103" s="182">
        <f t="shared" si="11"/>
        <v>0</v>
      </c>
      <c r="G103" s="181">
        <f t="shared" si="12"/>
        <v>0</v>
      </c>
      <c r="H103" s="178" t="str">
        <f t="shared" si="13"/>
        <v/>
      </c>
      <c r="I103" s="40"/>
      <c r="J103" s="40"/>
      <c r="L103" s="185"/>
      <c r="M103" s="185"/>
    </row>
    <row r="104" spans="2:13">
      <c r="B104" s="144">
        <f t="shared" si="8"/>
        <v>0</v>
      </c>
      <c r="C104" s="178">
        <f t="shared" si="9"/>
        <v>0</v>
      </c>
      <c r="D104" s="182">
        <f t="shared" si="7"/>
        <v>0</v>
      </c>
      <c r="E104" s="178">
        <f t="shared" si="10"/>
        <v>0</v>
      </c>
      <c r="F104" s="182">
        <f t="shared" si="11"/>
        <v>0</v>
      </c>
      <c r="G104" s="181">
        <f t="shared" si="12"/>
        <v>0</v>
      </c>
      <c r="H104" s="178" t="str">
        <f t="shared" si="13"/>
        <v/>
      </c>
      <c r="I104" s="40"/>
      <c r="J104" s="40"/>
      <c r="L104" s="185"/>
      <c r="M104" s="185"/>
    </row>
    <row r="105" spans="2:13">
      <c r="B105" s="144">
        <f t="shared" si="8"/>
        <v>0</v>
      </c>
      <c r="C105" s="178">
        <f t="shared" si="9"/>
        <v>0</v>
      </c>
      <c r="D105" s="182">
        <f t="shared" si="7"/>
        <v>0</v>
      </c>
      <c r="E105" s="178">
        <f t="shared" si="10"/>
        <v>0</v>
      </c>
      <c r="F105" s="182">
        <f t="shared" si="11"/>
        <v>0</v>
      </c>
      <c r="G105" s="181">
        <f t="shared" si="12"/>
        <v>0</v>
      </c>
      <c r="H105" s="178" t="str">
        <f t="shared" si="13"/>
        <v/>
      </c>
      <c r="I105" s="40"/>
      <c r="J105" s="40"/>
      <c r="L105" s="185"/>
      <c r="M105" s="185"/>
    </row>
    <row r="106" spans="2:13">
      <c r="B106" s="144">
        <f t="shared" si="8"/>
        <v>0</v>
      </c>
      <c r="C106" s="178">
        <f t="shared" si="9"/>
        <v>0</v>
      </c>
      <c r="D106" s="182">
        <f t="shared" si="7"/>
        <v>0</v>
      </c>
      <c r="E106" s="178">
        <f t="shared" si="10"/>
        <v>0</v>
      </c>
      <c r="F106" s="182">
        <f t="shared" si="11"/>
        <v>0</v>
      </c>
      <c r="G106" s="181">
        <f t="shared" si="12"/>
        <v>0</v>
      </c>
      <c r="H106" s="178" t="str">
        <f t="shared" si="13"/>
        <v/>
      </c>
      <c r="I106" s="40"/>
      <c r="J106" s="40"/>
      <c r="L106" s="185"/>
      <c r="M106" s="185"/>
    </row>
    <row r="107" spans="2:13">
      <c r="B107" s="144">
        <f t="shared" si="8"/>
        <v>0</v>
      </c>
      <c r="C107" s="178">
        <f t="shared" si="9"/>
        <v>0</v>
      </c>
      <c r="D107" s="182">
        <f t="shared" si="7"/>
        <v>0</v>
      </c>
      <c r="E107" s="178">
        <f t="shared" si="10"/>
        <v>0</v>
      </c>
      <c r="F107" s="182">
        <f t="shared" si="11"/>
        <v>0</v>
      </c>
      <c r="G107" s="181">
        <f t="shared" si="12"/>
        <v>0</v>
      </c>
      <c r="H107" s="178" t="str">
        <f t="shared" si="13"/>
        <v/>
      </c>
      <c r="I107" s="40"/>
      <c r="J107" s="40"/>
      <c r="L107" s="185"/>
      <c r="M107" s="185"/>
    </row>
    <row r="108" spans="2:13">
      <c r="B108" s="144">
        <f t="shared" si="8"/>
        <v>0</v>
      </c>
      <c r="C108" s="178">
        <f t="shared" si="9"/>
        <v>0</v>
      </c>
      <c r="D108" s="182">
        <f t="shared" si="7"/>
        <v>0</v>
      </c>
      <c r="E108" s="178">
        <f t="shared" si="10"/>
        <v>0</v>
      </c>
      <c r="F108" s="182">
        <f t="shared" si="11"/>
        <v>0</v>
      </c>
      <c r="G108" s="181">
        <f t="shared" si="12"/>
        <v>0</v>
      </c>
      <c r="H108" s="178" t="str">
        <f t="shared" si="13"/>
        <v/>
      </c>
      <c r="I108" s="40"/>
      <c r="J108" s="40"/>
      <c r="L108" s="185"/>
      <c r="M108" s="185"/>
    </row>
    <row r="109" spans="2:13">
      <c r="B109" s="144">
        <f t="shared" si="8"/>
        <v>0</v>
      </c>
      <c r="C109" s="178">
        <f t="shared" si="9"/>
        <v>0</v>
      </c>
      <c r="D109" s="182">
        <f t="shared" si="7"/>
        <v>0</v>
      </c>
      <c r="E109" s="178">
        <f t="shared" si="10"/>
        <v>0</v>
      </c>
      <c r="F109" s="182">
        <f t="shared" si="11"/>
        <v>0</v>
      </c>
      <c r="G109" s="181">
        <f t="shared" si="12"/>
        <v>0</v>
      </c>
      <c r="H109" s="178" t="str">
        <f t="shared" si="13"/>
        <v/>
      </c>
      <c r="I109" s="40"/>
      <c r="J109" s="40"/>
      <c r="L109" s="185"/>
      <c r="M109" s="185"/>
    </row>
    <row r="110" spans="2:13">
      <c r="B110" s="144">
        <f t="shared" si="8"/>
        <v>0</v>
      </c>
      <c r="C110" s="178">
        <f t="shared" si="9"/>
        <v>0</v>
      </c>
      <c r="D110" s="182">
        <f t="shared" si="7"/>
        <v>0</v>
      </c>
      <c r="E110" s="178">
        <f t="shared" si="10"/>
        <v>0</v>
      </c>
      <c r="F110" s="182">
        <f t="shared" si="11"/>
        <v>0</v>
      </c>
      <c r="G110" s="181">
        <f t="shared" si="12"/>
        <v>0</v>
      </c>
      <c r="H110" s="178" t="str">
        <f t="shared" si="13"/>
        <v/>
      </c>
      <c r="I110" s="40"/>
      <c r="J110" s="40"/>
      <c r="L110" s="185"/>
      <c r="M110" s="185"/>
    </row>
    <row r="111" spans="2:13">
      <c r="B111" s="144">
        <f t="shared" si="8"/>
        <v>0</v>
      </c>
      <c r="C111" s="178">
        <f t="shared" si="9"/>
        <v>0</v>
      </c>
      <c r="D111" s="182">
        <f t="shared" si="7"/>
        <v>0</v>
      </c>
      <c r="E111" s="178">
        <f t="shared" si="10"/>
        <v>0</v>
      </c>
      <c r="F111" s="182">
        <f t="shared" si="11"/>
        <v>0</v>
      </c>
      <c r="G111" s="181">
        <f t="shared" si="12"/>
        <v>0</v>
      </c>
      <c r="H111" s="178" t="str">
        <f t="shared" si="13"/>
        <v/>
      </c>
      <c r="I111" s="40"/>
      <c r="J111" s="40"/>
      <c r="L111" s="185"/>
      <c r="M111" s="185"/>
    </row>
    <row r="112" spans="2:13">
      <c r="B112" s="144">
        <f t="shared" si="8"/>
        <v>0</v>
      </c>
      <c r="C112" s="178">
        <f t="shared" si="9"/>
        <v>0</v>
      </c>
      <c r="D112" s="182">
        <f t="shared" si="7"/>
        <v>0</v>
      </c>
      <c r="E112" s="178">
        <f t="shared" si="10"/>
        <v>0</v>
      </c>
      <c r="F112" s="182">
        <f t="shared" si="11"/>
        <v>0</v>
      </c>
      <c r="G112" s="181">
        <f t="shared" si="12"/>
        <v>0</v>
      </c>
      <c r="H112" s="178" t="str">
        <f t="shared" si="13"/>
        <v/>
      </c>
      <c r="I112" s="40"/>
      <c r="J112" s="40"/>
      <c r="L112" s="185"/>
      <c r="M112" s="185"/>
    </row>
    <row r="113" spans="2:13">
      <c r="B113" s="144">
        <f t="shared" si="8"/>
        <v>0</v>
      </c>
      <c r="C113" s="178">
        <f t="shared" si="9"/>
        <v>0</v>
      </c>
      <c r="D113" s="182">
        <f t="shared" si="7"/>
        <v>0</v>
      </c>
      <c r="E113" s="178">
        <f t="shared" si="10"/>
        <v>0</v>
      </c>
      <c r="F113" s="182">
        <f t="shared" si="11"/>
        <v>0</v>
      </c>
      <c r="G113" s="181">
        <f t="shared" si="12"/>
        <v>0</v>
      </c>
      <c r="H113" s="178" t="str">
        <f t="shared" si="13"/>
        <v/>
      </c>
      <c r="I113" s="40"/>
      <c r="J113" s="40"/>
      <c r="L113" s="185"/>
      <c r="M113" s="185"/>
    </row>
    <row r="114" spans="2:13">
      <c r="B114" s="144">
        <f t="shared" si="8"/>
        <v>0</v>
      </c>
      <c r="C114" s="178">
        <f t="shared" si="9"/>
        <v>0</v>
      </c>
      <c r="D114" s="182">
        <f t="shared" si="7"/>
        <v>0</v>
      </c>
      <c r="E114" s="178">
        <f t="shared" si="10"/>
        <v>0</v>
      </c>
      <c r="F114" s="182">
        <f t="shared" si="11"/>
        <v>0</v>
      </c>
      <c r="G114" s="181">
        <f t="shared" si="12"/>
        <v>0</v>
      </c>
      <c r="H114" s="178" t="str">
        <f t="shared" si="13"/>
        <v/>
      </c>
      <c r="I114" s="40"/>
      <c r="J114" s="40"/>
      <c r="L114" s="185"/>
      <c r="M114" s="185"/>
    </row>
    <row r="115" spans="2:13">
      <c r="B115" s="144">
        <f t="shared" si="8"/>
        <v>0</v>
      </c>
      <c r="C115" s="178">
        <f t="shared" si="9"/>
        <v>0</v>
      </c>
      <c r="D115" s="182">
        <f t="shared" si="7"/>
        <v>0</v>
      </c>
      <c r="E115" s="178">
        <f t="shared" si="10"/>
        <v>0</v>
      </c>
      <c r="F115" s="182">
        <f t="shared" si="11"/>
        <v>0</v>
      </c>
      <c r="G115" s="181">
        <f t="shared" si="12"/>
        <v>0</v>
      </c>
      <c r="H115" s="178" t="str">
        <f t="shared" si="13"/>
        <v/>
      </c>
      <c r="I115" s="40"/>
      <c r="J115" s="40"/>
      <c r="L115" s="185"/>
      <c r="M115" s="185"/>
    </row>
    <row r="116" spans="2:13">
      <c r="B116" s="144">
        <f t="shared" si="8"/>
        <v>0</v>
      </c>
      <c r="C116" s="178">
        <f t="shared" si="9"/>
        <v>0</v>
      </c>
      <c r="D116" s="182">
        <f t="shared" si="7"/>
        <v>0</v>
      </c>
      <c r="E116" s="178">
        <f t="shared" si="10"/>
        <v>0</v>
      </c>
      <c r="F116" s="182">
        <f t="shared" si="11"/>
        <v>0</v>
      </c>
      <c r="G116" s="181">
        <f t="shared" si="12"/>
        <v>0</v>
      </c>
      <c r="H116" s="178" t="str">
        <f t="shared" si="13"/>
        <v/>
      </c>
      <c r="I116" s="40"/>
      <c r="J116" s="40"/>
      <c r="L116" s="185"/>
      <c r="M116" s="185"/>
    </row>
    <row r="117" spans="2:13">
      <c r="B117" s="144">
        <f t="shared" si="8"/>
        <v>0</v>
      </c>
      <c r="C117" s="178">
        <f t="shared" si="9"/>
        <v>0</v>
      </c>
      <c r="D117" s="182">
        <f t="shared" si="7"/>
        <v>0</v>
      </c>
      <c r="E117" s="178">
        <f t="shared" si="10"/>
        <v>0</v>
      </c>
      <c r="F117" s="182">
        <f t="shared" si="11"/>
        <v>0</v>
      </c>
      <c r="G117" s="181">
        <f t="shared" si="12"/>
        <v>0</v>
      </c>
      <c r="H117" s="178" t="str">
        <f t="shared" si="13"/>
        <v/>
      </c>
      <c r="I117" s="40"/>
      <c r="J117" s="40"/>
      <c r="L117" s="185"/>
      <c r="M117" s="185"/>
    </row>
    <row r="118" spans="2:13">
      <c r="B118" s="144">
        <f t="shared" si="8"/>
        <v>0</v>
      </c>
      <c r="C118" s="178">
        <f t="shared" si="9"/>
        <v>0</v>
      </c>
      <c r="D118" s="182">
        <f t="shared" si="7"/>
        <v>0</v>
      </c>
      <c r="E118" s="178">
        <f t="shared" si="10"/>
        <v>0</v>
      </c>
      <c r="F118" s="182">
        <f t="shared" si="11"/>
        <v>0</v>
      </c>
      <c r="G118" s="181">
        <f t="shared" si="12"/>
        <v>0</v>
      </c>
      <c r="H118" s="178" t="str">
        <f t="shared" si="13"/>
        <v/>
      </c>
      <c r="I118" s="40"/>
      <c r="J118" s="40"/>
      <c r="L118" s="185"/>
      <c r="M118" s="185"/>
    </row>
    <row r="119" spans="2:13">
      <c r="B119" s="144">
        <f t="shared" si="8"/>
        <v>0</v>
      </c>
      <c r="C119" s="178">
        <f t="shared" si="9"/>
        <v>0</v>
      </c>
      <c r="D119" s="182">
        <f t="shared" si="7"/>
        <v>0</v>
      </c>
      <c r="E119" s="178">
        <f t="shared" si="10"/>
        <v>0</v>
      </c>
      <c r="F119" s="182">
        <f t="shared" si="11"/>
        <v>0</v>
      </c>
      <c r="G119" s="181">
        <f t="shared" si="12"/>
        <v>0</v>
      </c>
      <c r="H119" s="178" t="str">
        <f t="shared" si="13"/>
        <v/>
      </c>
      <c r="I119" s="40"/>
      <c r="J119" s="40"/>
      <c r="L119" s="185"/>
      <c r="M119" s="185"/>
    </row>
    <row r="120" spans="2:13">
      <c r="B120" s="144">
        <f t="shared" si="8"/>
        <v>0</v>
      </c>
      <c r="C120" s="178">
        <f t="shared" si="9"/>
        <v>0</v>
      </c>
      <c r="D120" s="182">
        <f t="shared" si="7"/>
        <v>0</v>
      </c>
      <c r="E120" s="178">
        <f t="shared" si="10"/>
        <v>0</v>
      </c>
      <c r="F120" s="182">
        <f t="shared" si="11"/>
        <v>0</v>
      </c>
      <c r="G120" s="181">
        <f t="shared" si="12"/>
        <v>0</v>
      </c>
      <c r="H120" s="178" t="str">
        <f t="shared" si="13"/>
        <v/>
      </c>
      <c r="I120" s="40"/>
      <c r="J120" s="40"/>
      <c r="L120" s="185"/>
      <c r="M120" s="185"/>
    </row>
    <row r="121" spans="2:13">
      <c r="B121" s="144">
        <f t="shared" si="8"/>
        <v>0</v>
      </c>
      <c r="C121" s="178">
        <f t="shared" si="9"/>
        <v>0</v>
      </c>
      <c r="D121" s="182">
        <f t="shared" si="7"/>
        <v>0</v>
      </c>
      <c r="E121" s="178">
        <f t="shared" si="10"/>
        <v>0</v>
      </c>
      <c r="F121" s="182">
        <f t="shared" si="11"/>
        <v>0</v>
      </c>
      <c r="G121" s="181">
        <f t="shared" si="12"/>
        <v>0</v>
      </c>
      <c r="H121" s="178" t="str">
        <f t="shared" si="13"/>
        <v/>
      </c>
      <c r="I121" s="40"/>
      <c r="J121" s="40"/>
      <c r="L121" s="185"/>
      <c r="M121" s="185"/>
    </row>
    <row r="122" spans="2:13">
      <c r="B122" s="144">
        <f t="shared" si="8"/>
        <v>0</v>
      </c>
      <c r="C122" s="178">
        <f t="shared" si="9"/>
        <v>0</v>
      </c>
      <c r="D122" s="182">
        <f t="shared" si="7"/>
        <v>0</v>
      </c>
      <c r="E122" s="178">
        <f t="shared" si="10"/>
        <v>0</v>
      </c>
      <c r="F122" s="182">
        <f t="shared" si="11"/>
        <v>0</v>
      </c>
      <c r="G122" s="181">
        <f t="shared" si="12"/>
        <v>0</v>
      </c>
      <c r="H122" s="178" t="str">
        <f t="shared" si="13"/>
        <v/>
      </c>
      <c r="I122" s="40"/>
      <c r="J122" s="40"/>
      <c r="L122" s="185"/>
      <c r="M122" s="185"/>
    </row>
    <row r="123" spans="2:13">
      <c r="B123" s="144">
        <f t="shared" si="8"/>
        <v>0</v>
      </c>
      <c r="C123" s="178">
        <f t="shared" si="9"/>
        <v>0</v>
      </c>
      <c r="D123" s="182">
        <f t="shared" si="7"/>
        <v>0</v>
      </c>
      <c r="E123" s="178">
        <f t="shared" si="10"/>
        <v>0</v>
      </c>
      <c r="F123" s="182">
        <f t="shared" si="11"/>
        <v>0</v>
      </c>
      <c r="G123" s="181">
        <f t="shared" si="12"/>
        <v>0</v>
      </c>
      <c r="H123" s="178" t="str">
        <f t="shared" si="13"/>
        <v/>
      </c>
      <c r="I123" s="40"/>
      <c r="J123" s="40"/>
      <c r="L123" s="185"/>
      <c r="M123" s="185"/>
    </row>
    <row r="124" spans="2:13">
      <c r="B124" s="144">
        <f t="shared" si="8"/>
        <v>0</v>
      </c>
      <c r="C124" s="178">
        <f t="shared" si="9"/>
        <v>0</v>
      </c>
      <c r="D124" s="182">
        <f t="shared" si="7"/>
        <v>0</v>
      </c>
      <c r="E124" s="178">
        <f t="shared" si="10"/>
        <v>0</v>
      </c>
      <c r="F124" s="182">
        <f t="shared" si="11"/>
        <v>0</v>
      </c>
      <c r="G124" s="181">
        <f t="shared" si="12"/>
        <v>0</v>
      </c>
      <c r="H124" s="178" t="str">
        <f t="shared" si="13"/>
        <v/>
      </c>
      <c r="I124" s="40"/>
      <c r="J124" s="40"/>
      <c r="L124" s="185"/>
      <c r="M124" s="185"/>
    </row>
    <row r="125" spans="2:13">
      <c r="B125" s="144">
        <f t="shared" si="8"/>
        <v>0</v>
      </c>
      <c r="C125" s="178">
        <f t="shared" si="9"/>
        <v>0</v>
      </c>
      <c r="D125" s="182">
        <f t="shared" si="7"/>
        <v>0</v>
      </c>
      <c r="E125" s="178">
        <f t="shared" si="10"/>
        <v>0</v>
      </c>
      <c r="F125" s="182">
        <f t="shared" si="11"/>
        <v>0</v>
      </c>
      <c r="G125" s="181">
        <f t="shared" si="12"/>
        <v>0</v>
      </c>
      <c r="H125" s="178" t="str">
        <f t="shared" si="13"/>
        <v/>
      </c>
      <c r="I125" s="40"/>
      <c r="J125" s="40"/>
      <c r="L125" s="185"/>
      <c r="M125" s="185"/>
    </row>
    <row r="126" spans="2:13">
      <c r="B126" s="144">
        <f t="shared" si="8"/>
        <v>0</v>
      </c>
      <c r="C126" s="178">
        <f t="shared" si="9"/>
        <v>0</v>
      </c>
      <c r="D126" s="182">
        <f t="shared" si="7"/>
        <v>0</v>
      </c>
      <c r="E126" s="178">
        <f t="shared" si="10"/>
        <v>0</v>
      </c>
      <c r="F126" s="182">
        <f t="shared" si="11"/>
        <v>0</v>
      </c>
      <c r="G126" s="181">
        <f t="shared" si="12"/>
        <v>0</v>
      </c>
      <c r="H126" s="178" t="str">
        <f t="shared" si="13"/>
        <v/>
      </c>
      <c r="I126" s="40"/>
      <c r="J126" s="40"/>
      <c r="L126" s="185"/>
      <c r="M126" s="185"/>
    </row>
    <row r="127" spans="2:13">
      <c r="B127" s="144">
        <f t="shared" si="8"/>
        <v>0</v>
      </c>
      <c r="C127" s="178">
        <f t="shared" si="9"/>
        <v>0</v>
      </c>
      <c r="D127" s="182">
        <f t="shared" si="7"/>
        <v>0</v>
      </c>
      <c r="E127" s="178">
        <f t="shared" si="10"/>
        <v>0</v>
      </c>
      <c r="F127" s="182">
        <f t="shared" si="11"/>
        <v>0</v>
      </c>
      <c r="G127" s="181">
        <f t="shared" si="12"/>
        <v>0</v>
      </c>
      <c r="H127" s="178" t="str">
        <f t="shared" si="13"/>
        <v/>
      </c>
      <c r="I127" s="40"/>
      <c r="J127" s="40"/>
      <c r="L127" s="185"/>
      <c r="M127" s="185"/>
    </row>
    <row r="128" spans="2:13">
      <c r="B128" s="144">
        <f t="shared" si="8"/>
        <v>0</v>
      </c>
      <c r="C128" s="178">
        <f t="shared" si="9"/>
        <v>0</v>
      </c>
      <c r="D128" s="182">
        <f t="shared" si="7"/>
        <v>0</v>
      </c>
      <c r="E128" s="178">
        <f t="shared" si="10"/>
        <v>0</v>
      </c>
      <c r="F128" s="182">
        <f t="shared" si="11"/>
        <v>0</v>
      </c>
      <c r="G128" s="181">
        <f t="shared" si="12"/>
        <v>0</v>
      </c>
      <c r="H128" s="178" t="str">
        <f t="shared" si="13"/>
        <v/>
      </c>
      <c r="I128" s="40"/>
      <c r="J128" s="40"/>
      <c r="L128" s="185"/>
      <c r="M128" s="185"/>
    </row>
    <row r="129" spans="2:13">
      <c r="B129" s="144">
        <f t="shared" si="8"/>
        <v>0</v>
      </c>
      <c r="C129" s="178">
        <f t="shared" si="9"/>
        <v>0</v>
      </c>
      <c r="D129" s="182">
        <f t="shared" si="7"/>
        <v>0</v>
      </c>
      <c r="E129" s="178">
        <f t="shared" si="10"/>
        <v>0</v>
      </c>
      <c r="F129" s="182">
        <f t="shared" si="11"/>
        <v>0</v>
      </c>
      <c r="G129" s="181">
        <f t="shared" si="12"/>
        <v>0</v>
      </c>
      <c r="H129" s="178" t="str">
        <f t="shared" si="13"/>
        <v/>
      </c>
      <c r="I129" s="40"/>
      <c r="J129" s="40"/>
      <c r="L129" s="185"/>
      <c r="M129" s="185"/>
    </row>
    <row r="130" spans="2:13">
      <c r="B130" s="144">
        <f t="shared" si="8"/>
        <v>0</v>
      </c>
      <c r="C130" s="178">
        <f t="shared" si="9"/>
        <v>0</v>
      </c>
      <c r="D130" s="182">
        <f t="shared" si="7"/>
        <v>0</v>
      </c>
      <c r="E130" s="178">
        <f t="shared" si="10"/>
        <v>0</v>
      </c>
      <c r="F130" s="182">
        <f t="shared" si="11"/>
        <v>0</v>
      </c>
      <c r="G130" s="181">
        <f t="shared" si="12"/>
        <v>0</v>
      </c>
      <c r="H130" s="178" t="str">
        <f t="shared" si="13"/>
        <v/>
      </c>
      <c r="I130" s="40"/>
      <c r="J130" s="40"/>
      <c r="L130" s="185"/>
      <c r="M130" s="185"/>
    </row>
    <row r="131" spans="2:13">
      <c r="B131" s="144">
        <f t="shared" si="8"/>
        <v>0</v>
      </c>
      <c r="C131" s="178">
        <f t="shared" si="9"/>
        <v>0</v>
      </c>
      <c r="D131" s="182">
        <f t="shared" si="7"/>
        <v>0</v>
      </c>
      <c r="E131" s="178">
        <f t="shared" si="10"/>
        <v>0</v>
      </c>
      <c r="F131" s="182">
        <f t="shared" si="11"/>
        <v>0</v>
      </c>
      <c r="G131" s="181">
        <f t="shared" si="12"/>
        <v>0</v>
      </c>
      <c r="H131" s="178" t="str">
        <f t="shared" si="13"/>
        <v/>
      </c>
      <c r="I131" s="40"/>
      <c r="J131" s="40"/>
      <c r="L131" s="185"/>
      <c r="M131" s="185"/>
    </row>
    <row r="132" spans="2:13">
      <c r="B132" s="144">
        <f t="shared" si="8"/>
        <v>0</v>
      </c>
      <c r="C132" s="178">
        <f t="shared" si="9"/>
        <v>0</v>
      </c>
      <c r="D132" s="182">
        <f t="shared" si="7"/>
        <v>0</v>
      </c>
      <c r="E132" s="178">
        <f t="shared" si="10"/>
        <v>0</v>
      </c>
      <c r="F132" s="182">
        <f t="shared" si="11"/>
        <v>0</v>
      </c>
      <c r="G132" s="181">
        <f t="shared" si="12"/>
        <v>0</v>
      </c>
      <c r="H132" s="178" t="str">
        <f t="shared" si="13"/>
        <v/>
      </c>
      <c r="I132" s="40"/>
      <c r="J132" s="40"/>
      <c r="L132" s="185"/>
      <c r="M132" s="185"/>
    </row>
    <row r="133" spans="2:13">
      <c r="B133" s="144">
        <f t="shared" si="8"/>
        <v>0</v>
      </c>
      <c r="C133" s="178">
        <f t="shared" si="9"/>
        <v>0</v>
      </c>
      <c r="D133" s="182">
        <f t="shared" si="7"/>
        <v>0</v>
      </c>
      <c r="E133" s="178">
        <f t="shared" si="10"/>
        <v>0</v>
      </c>
      <c r="F133" s="182">
        <f t="shared" si="11"/>
        <v>0</v>
      </c>
      <c r="G133" s="181">
        <f t="shared" si="12"/>
        <v>0</v>
      </c>
      <c r="H133" s="178" t="str">
        <f t="shared" si="13"/>
        <v/>
      </c>
      <c r="I133" s="40"/>
      <c r="J133" s="40"/>
      <c r="L133" s="185"/>
      <c r="M133" s="185"/>
    </row>
    <row r="134" spans="2:13">
      <c r="B134" s="144">
        <f t="shared" si="8"/>
        <v>0</v>
      </c>
      <c r="C134" s="178">
        <f t="shared" si="9"/>
        <v>0</v>
      </c>
      <c r="D134" s="182">
        <f t="shared" si="7"/>
        <v>0</v>
      </c>
      <c r="E134" s="178">
        <f t="shared" si="10"/>
        <v>0</v>
      </c>
      <c r="F134" s="182">
        <f t="shared" si="11"/>
        <v>0</v>
      </c>
      <c r="G134" s="181">
        <f t="shared" si="12"/>
        <v>0</v>
      </c>
      <c r="H134" s="178" t="str">
        <f t="shared" si="13"/>
        <v/>
      </c>
      <c r="I134" s="40"/>
      <c r="J134" s="40"/>
      <c r="L134" s="185"/>
      <c r="M134" s="185"/>
    </row>
    <row r="135" spans="2:13">
      <c r="B135" s="144">
        <f t="shared" si="8"/>
        <v>0</v>
      </c>
      <c r="C135" s="178">
        <f t="shared" si="9"/>
        <v>0</v>
      </c>
      <c r="D135" s="182">
        <f t="shared" si="7"/>
        <v>0</v>
      </c>
      <c r="E135" s="178">
        <f t="shared" si="10"/>
        <v>0</v>
      </c>
      <c r="F135" s="182">
        <f t="shared" si="11"/>
        <v>0</v>
      </c>
      <c r="G135" s="181">
        <f t="shared" si="12"/>
        <v>0</v>
      </c>
      <c r="H135" s="178" t="str">
        <f t="shared" si="13"/>
        <v/>
      </c>
      <c r="I135" s="40"/>
      <c r="J135" s="40"/>
      <c r="L135" s="185"/>
      <c r="M135" s="185"/>
    </row>
    <row r="136" spans="2:13">
      <c r="B136" s="144">
        <f t="shared" si="8"/>
        <v>0</v>
      </c>
      <c r="C136" s="178">
        <f t="shared" si="9"/>
        <v>0</v>
      </c>
      <c r="D136" s="182">
        <f t="shared" si="7"/>
        <v>0</v>
      </c>
      <c r="E136" s="178">
        <f t="shared" si="10"/>
        <v>0</v>
      </c>
      <c r="F136" s="182">
        <f t="shared" si="11"/>
        <v>0</v>
      </c>
      <c r="G136" s="181">
        <f t="shared" si="12"/>
        <v>0</v>
      </c>
      <c r="H136" s="178" t="str">
        <f t="shared" si="13"/>
        <v/>
      </c>
      <c r="I136" s="40"/>
      <c r="J136" s="40"/>
      <c r="L136" s="185"/>
      <c r="M136" s="185"/>
    </row>
    <row r="137" spans="2:13">
      <c r="B137" s="144">
        <f t="shared" si="8"/>
        <v>0</v>
      </c>
      <c r="C137" s="178">
        <f t="shared" si="9"/>
        <v>0</v>
      </c>
      <c r="D137" s="182">
        <f t="shared" si="7"/>
        <v>0</v>
      </c>
      <c r="E137" s="178">
        <f t="shared" si="10"/>
        <v>0</v>
      </c>
      <c r="F137" s="182">
        <f t="shared" si="11"/>
        <v>0</v>
      </c>
      <c r="G137" s="181">
        <f t="shared" si="12"/>
        <v>0</v>
      </c>
      <c r="H137" s="178" t="str">
        <f t="shared" si="13"/>
        <v/>
      </c>
      <c r="I137" s="40"/>
      <c r="J137" s="40"/>
      <c r="L137" s="185"/>
      <c r="M137" s="185"/>
    </row>
    <row r="138" spans="2:13">
      <c r="B138" s="144">
        <f t="shared" si="8"/>
        <v>0</v>
      </c>
      <c r="C138" s="178">
        <f t="shared" si="9"/>
        <v>0</v>
      </c>
      <c r="D138" s="182">
        <f t="shared" si="7"/>
        <v>0</v>
      </c>
      <c r="E138" s="178">
        <f t="shared" si="10"/>
        <v>0</v>
      </c>
      <c r="F138" s="182">
        <f t="shared" si="11"/>
        <v>0</v>
      </c>
      <c r="G138" s="181">
        <f t="shared" si="12"/>
        <v>0</v>
      </c>
      <c r="H138" s="178" t="str">
        <f t="shared" si="13"/>
        <v/>
      </c>
      <c r="I138" s="40"/>
      <c r="J138" s="40"/>
      <c r="L138" s="185"/>
      <c r="M138" s="185"/>
    </row>
    <row r="139" spans="2:13">
      <c r="B139" s="144">
        <f t="shared" si="8"/>
        <v>0</v>
      </c>
      <c r="C139" s="178">
        <f t="shared" si="9"/>
        <v>0</v>
      </c>
      <c r="D139" s="182">
        <f t="shared" si="7"/>
        <v>0</v>
      </c>
      <c r="E139" s="178">
        <f t="shared" si="10"/>
        <v>0</v>
      </c>
      <c r="F139" s="182">
        <f t="shared" si="11"/>
        <v>0</v>
      </c>
      <c r="G139" s="181">
        <f t="shared" si="12"/>
        <v>0</v>
      </c>
      <c r="H139" s="178" t="str">
        <f t="shared" si="13"/>
        <v/>
      </c>
      <c r="I139" s="40"/>
      <c r="J139" s="40"/>
      <c r="L139" s="185"/>
      <c r="M139" s="185"/>
    </row>
    <row r="140" spans="2:13">
      <c r="B140" s="144">
        <f t="shared" si="8"/>
        <v>0</v>
      </c>
      <c r="C140" s="178">
        <f t="shared" si="9"/>
        <v>0</v>
      </c>
      <c r="D140" s="182">
        <f t="shared" si="7"/>
        <v>0</v>
      </c>
      <c r="E140" s="178">
        <f t="shared" si="10"/>
        <v>0</v>
      </c>
      <c r="F140" s="182">
        <f t="shared" si="11"/>
        <v>0</v>
      </c>
      <c r="G140" s="181">
        <f t="shared" si="12"/>
        <v>0</v>
      </c>
      <c r="H140" s="178" t="str">
        <f t="shared" si="13"/>
        <v/>
      </c>
      <c r="I140" s="40"/>
      <c r="J140" s="40"/>
      <c r="L140" s="185"/>
      <c r="M140" s="185"/>
    </row>
    <row r="141" spans="2:13">
      <c r="B141" s="144">
        <f t="shared" si="8"/>
        <v>0</v>
      </c>
      <c r="C141" s="178">
        <f t="shared" si="9"/>
        <v>0</v>
      </c>
      <c r="D141" s="182">
        <f t="shared" si="7"/>
        <v>0</v>
      </c>
      <c r="E141" s="178">
        <f t="shared" si="10"/>
        <v>0</v>
      </c>
      <c r="F141" s="182">
        <f t="shared" si="11"/>
        <v>0</v>
      </c>
      <c r="G141" s="181">
        <f t="shared" si="12"/>
        <v>0</v>
      </c>
      <c r="H141" s="178" t="str">
        <f t="shared" si="13"/>
        <v/>
      </c>
      <c r="I141" s="40"/>
      <c r="J141" s="40"/>
      <c r="L141" s="185"/>
      <c r="M141" s="185"/>
    </row>
    <row r="142" spans="2:13">
      <c r="B142" s="144">
        <f t="shared" si="8"/>
        <v>0</v>
      </c>
      <c r="C142" s="178">
        <f t="shared" si="9"/>
        <v>0</v>
      </c>
      <c r="D142" s="182">
        <f t="shared" si="7"/>
        <v>0</v>
      </c>
      <c r="E142" s="178">
        <f t="shared" si="10"/>
        <v>0</v>
      </c>
      <c r="F142" s="182">
        <f t="shared" si="11"/>
        <v>0</v>
      </c>
      <c r="G142" s="181">
        <f t="shared" si="12"/>
        <v>0</v>
      </c>
      <c r="H142" s="178" t="str">
        <f t="shared" si="13"/>
        <v/>
      </c>
      <c r="I142" s="40"/>
      <c r="J142" s="40"/>
      <c r="L142" s="185"/>
      <c r="M142" s="185"/>
    </row>
    <row r="143" spans="2:13">
      <c r="B143" s="144">
        <f t="shared" si="8"/>
        <v>0</v>
      </c>
      <c r="C143" s="178">
        <f t="shared" si="9"/>
        <v>0</v>
      </c>
      <c r="D143" s="182">
        <f t="shared" si="7"/>
        <v>0</v>
      </c>
      <c r="E143" s="178">
        <f t="shared" si="10"/>
        <v>0</v>
      </c>
      <c r="F143" s="182">
        <f t="shared" si="11"/>
        <v>0</v>
      </c>
      <c r="G143" s="181">
        <f t="shared" si="12"/>
        <v>0</v>
      </c>
      <c r="H143" s="178" t="str">
        <f t="shared" si="13"/>
        <v/>
      </c>
      <c r="I143" s="40"/>
      <c r="J143" s="40"/>
      <c r="L143" s="185"/>
      <c r="M143" s="185"/>
    </row>
    <row r="144" spans="2:13">
      <c r="B144" s="144">
        <f t="shared" si="8"/>
        <v>0</v>
      </c>
      <c r="C144" s="178">
        <f t="shared" si="9"/>
        <v>0</v>
      </c>
      <c r="D144" s="182">
        <f t="shared" si="7"/>
        <v>0</v>
      </c>
      <c r="E144" s="178">
        <f t="shared" si="10"/>
        <v>0</v>
      </c>
      <c r="F144" s="182">
        <f t="shared" si="11"/>
        <v>0</v>
      </c>
      <c r="G144" s="181">
        <f t="shared" si="12"/>
        <v>0</v>
      </c>
      <c r="H144" s="178" t="str">
        <f t="shared" si="13"/>
        <v/>
      </c>
      <c r="I144" s="40"/>
      <c r="J144" s="40"/>
      <c r="L144" s="185"/>
      <c r="M144" s="185"/>
    </row>
    <row r="145" spans="2:13">
      <c r="B145" s="144">
        <f t="shared" si="8"/>
        <v>0</v>
      </c>
      <c r="C145" s="178">
        <f t="shared" si="9"/>
        <v>0</v>
      </c>
      <c r="D145" s="182">
        <f t="shared" si="7"/>
        <v>0</v>
      </c>
      <c r="E145" s="178">
        <f t="shared" si="10"/>
        <v>0</v>
      </c>
      <c r="F145" s="182">
        <f t="shared" si="11"/>
        <v>0</v>
      </c>
      <c r="G145" s="181">
        <f t="shared" si="12"/>
        <v>0</v>
      </c>
      <c r="H145" s="178" t="str">
        <f t="shared" si="13"/>
        <v/>
      </c>
      <c r="I145" s="40"/>
      <c r="J145" s="40"/>
      <c r="L145" s="185"/>
      <c r="M145" s="185"/>
    </row>
    <row r="146" spans="2:13">
      <c r="B146" s="144">
        <f t="shared" si="8"/>
        <v>0</v>
      </c>
      <c r="C146" s="178">
        <f t="shared" si="9"/>
        <v>0</v>
      </c>
      <c r="D146" s="182">
        <f t="shared" si="7"/>
        <v>0</v>
      </c>
      <c r="E146" s="178">
        <f t="shared" si="10"/>
        <v>0</v>
      </c>
      <c r="F146" s="182">
        <f t="shared" si="11"/>
        <v>0</v>
      </c>
      <c r="G146" s="181">
        <f t="shared" si="12"/>
        <v>0</v>
      </c>
      <c r="H146" s="178" t="str">
        <f t="shared" si="13"/>
        <v/>
      </c>
      <c r="I146" s="40"/>
      <c r="J146" s="40"/>
      <c r="L146" s="185"/>
      <c r="M146" s="185"/>
    </row>
    <row r="147" spans="2:13">
      <c r="B147" s="144">
        <f t="shared" si="8"/>
        <v>0</v>
      </c>
      <c r="C147" s="178">
        <f t="shared" si="9"/>
        <v>0</v>
      </c>
      <c r="D147" s="182">
        <f t="shared" si="7"/>
        <v>0</v>
      </c>
      <c r="E147" s="178">
        <f t="shared" si="10"/>
        <v>0</v>
      </c>
      <c r="F147" s="182">
        <f t="shared" si="11"/>
        <v>0</v>
      </c>
      <c r="G147" s="181">
        <f t="shared" si="12"/>
        <v>0</v>
      </c>
      <c r="H147" s="178" t="str">
        <f t="shared" si="13"/>
        <v/>
      </c>
      <c r="I147" s="40"/>
      <c r="J147" s="40"/>
      <c r="L147" s="185"/>
      <c r="M147" s="185"/>
    </row>
    <row r="148" spans="2:13">
      <c r="B148" s="144">
        <f t="shared" si="8"/>
        <v>0</v>
      </c>
      <c r="C148" s="178">
        <f t="shared" si="9"/>
        <v>0</v>
      </c>
      <c r="D148" s="182">
        <f t="shared" si="7"/>
        <v>0</v>
      </c>
      <c r="E148" s="178">
        <f t="shared" si="10"/>
        <v>0</v>
      </c>
      <c r="F148" s="182">
        <f t="shared" si="11"/>
        <v>0</v>
      </c>
      <c r="G148" s="181">
        <f t="shared" si="12"/>
        <v>0</v>
      </c>
      <c r="H148" s="178" t="str">
        <f t="shared" si="13"/>
        <v/>
      </c>
      <c r="I148" s="40"/>
      <c r="J148" s="40"/>
      <c r="L148" s="185"/>
      <c r="M148" s="185"/>
    </row>
    <row r="149" spans="2:13">
      <c r="B149" s="144">
        <f t="shared" si="8"/>
        <v>0</v>
      </c>
      <c r="C149" s="178">
        <f t="shared" si="9"/>
        <v>0</v>
      </c>
      <c r="D149" s="182">
        <f t="shared" ref="D149:D212" si="14">IF($B149&gt;0,$C149*$E$10,0)</f>
        <v>0</v>
      </c>
      <c r="E149" s="178">
        <f t="shared" si="10"/>
        <v>0</v>
      </c>
      <c r="F149" s="182">
        <f t="shared" si="11"/>
        <v>0</v>
      </c>
      <c r="G149" s="181">
        <f t="shared" ref="G149:G212" si="15">IF($G150&gt;0,G150+F149,F149)</f>
        <v>0</v>
      </c>
      <c r="H149" s="178" t="str">
        <f t="shared" si="13"/>
        <v/>
      </c>
      <c r="I149" s="40"/>
      <c r="J149" s="40"/>
      <c r="L149" s="185"/>
      <c r="M149" s="185"/>
    </row>
    <row r="150" spans="2:13">
      <c r="B150" s="144">
        <f t="shared" ref="B150:B213" si="16">IF($E$8="Imperial",IF(B149&gt;0,B149-1,0),IF($B149&gt;($N$9+$E$14+25.4),$B149-25.4,IF(AND($B149&gt;($N$9+$E$14),$B149&lt;=($N$9+$E$14+25.4)),($N$9+$E$14),IF(AND($B149&lt;=($N$9+$E$14),$B149&gt;($E$14+25.4)),$B149-25.4,IF(AND($B149&gt;$E$14,$B149&lt;=($E$14+25.4)),$E$14,IF(AND($B149&gt;25.4,$B149&lt;=$E$14),$B149-25.4,0))))))</f>
        <v>0</v>
      </c>
      <c r="C150" s="178">
        <f t="shared" ref="C150:C213" si="17">IF($E$8="Imperial", IF($E$7="SC-44",     IF(B150=44+$E$14,    0.331,     IF(B150=43+$E$14,   0.728,     IF(B150=42+$E$14,    0.981,      IF(B150=41+$E$14,    1.175,       IF(B150=40+$E$14,     1.345,       IF(B150=39+$E$14,    1.495,      IF(B150=38+$E$14,   1.627,    IF(B150=37+$E$14,    1.739,     IF(B150=36+$E$14,   1.84,       IF(B150=35+$E$14,     1.937,      IF(B150=34+$E$14,   2.028,      IF(B150=33+$E$14,  2.105,     IF(B150=32+$E$14,   2.176,      IF(B150=31+$E$14,   2.246,     IF(B150=30+$E$14,    2.315,     IF(B150=29+$E$14,      2.378,      IF(B150=28+$E$14,    2.431,     IF(B150=27+$E$14,   2.475,     IF(B150=26+$E$14,   2.521,      IF(B150=25+$E$14,   2.563,      IF(B150=24+$E$14,    2.603,     IF(B150=23+$E$14,    2.64,     IF(B150=22+$E$14,    2.672,     IF(B150=21+$E$14,    2.698,      IF(B150=20+$E$14,    2.722,      IF(B150=19+$E$14,   2.744,        IF(B150=18+$E$14,    2.763,      IF(B150=17+$E$14,    2.781,     IF(B150=16+$E$14,    2.799,     IF(B150=15+$E$14,   2.818,       IF(B150=14+$E$14,     2.836,    IF(B150=13+$E$14,     2.854,      IF(B150=12+$E$14,       2.872,     IF(B150=11+$E$14,    2.891,     IF(B150=10+$E$14,     2.909,     IF(B150=9+$E$14,     2.927,     IF(B150=8+$E$14,    2.946,      IF(B150=7+$E$14,      2.964,      IF(B150=6+$E$14,     2.982,      IF(B150=5+$E$14,    3,      IF(B150=4+$E$14,    3.019,   IF(B150=3+$E$14,      3.37,    IF(B150=2+$E$14,    3.055,      IF(B150=1+$E$14,    3.074,    0)))))))))))))))))))))))))))))))))))))))))))),   IF(B150=34+$E$14,     0.444,     IF(B150=33+$E$14,   0.872,      IF(B150=32+$E$14,    1.11,     IF(B150=31+$E$14,    1.304,      IF(B150=30+$E$14,    1.464,       IF(B150=29+$E$14,    1.594,     IF(B150=28+$E$14,    1.708,     IF(B150=27+$E$14,   1.816,      IF(B150=26+$E$14,    1.913,     IF(B150=25+$E$14,    1.998,    IF(B150=24+$E$14,      2.079,    IF(B150=23+$E$14,    2.155,     IF(B150=22+$E$14,    2.216,    IF(B150=21+$E$14,    2.273,    IF(B150=20+$E$14,     2.326,     IF(B150=19+$E$14,   2.375,     IF(B150=18+$E$14,   2.42,     IF(B150=17+$E$14,   2.451,      IF(B150=16+$E$14,   2.484,       IF(B150=15+$E$14,   2.514,        IF(B150=14+$E$14,    2.536,       IF(B150=13+$E$14,    2.558,         IF(B150=12+$E$14,    2.58,      IF(B150=11+$E$14,    2.602,     IF(B150=10+$E$14,   2.624,      IF(B150=9+$E$14,   2.646,       IF(B150=8+$E$14,    2.668,        IF(B150=7+$E$14,     2.69,       IF(B150=6+$E$14,    2.712,        IF(B150=5+$E$14,   2.734,      IF(B150=4+$E$14,    2.756,     IF(B150=3+$E$14,    2.778,      IF(B150=2+$E$14,    2.8,       IF(B150=1+$E$14,    2.822,        0))))))))))))))))))))))))))))))))))),   IF($E$7="SC-44",     IF(B150=1117+$E$14,    0.009,       IF(B150=1091.6+$E$14,   0.021,        IF(B150=1066.2+$E$14,    0.028,       IF(B150=1040.8+$E$14,   0.033,        IF(B150=1015.4+$E$14,   0.038,        IF(B150=990+$E$14,   0.042,       IF(B150=964.6+$E$14,    0.046,      IF(B150=939.2+$E$14,   0.049,        IF(B150=913.8+$E$14,    0.052,         IF(B150=888.4+$E$14,    0.055,       IF(B150=863+$E$14,    0.057,        IF(B150=837.6+$E$14,    0.06,       IF(B150=812.2+$E$14,    0.062,       IF(B150=786.8+$E$14,    0.064,      IF(B150=761.4+$E$14,    0.066,        IF(B150=736+$E$14,    0.067,         IF(B150=710.6+$E$14,    0.069,       IF(B150=685.2+$E$14,   0.07,        IF(B150=659.8+$E$14,    0.071,       IF(B150=634.4+$E$14,   0.073,       IF(B150=609+$E$14,    0.074,      IF(B150=583.6+$E$14,    0.075,        IF(B150=558.2+$E$14,    0.076,        IF(B150=532.8+$E$14,    0.076,        IF(B150=507.4+$E$14,    0.077,        IF(B150=482+$E$14,    0.078,       IF(B150=456.6+$E$14,     0.078,       IF(B150=431.2+$E$14,     0.079,      IF(B150=405.8+$E$14,     0.079,        IF(B150=380.4+$E$14,   0.08,        IF(B150=355+$E$14,    0.08,      IF(B150=329.6+$E$14,     0.081,        IF(B150=304.2+$E$14,    0.081,       IF(B150=278.8+$E$14,     0.082,       IF(B150=253.4+$E$14,    0.082,      IF(B150=228+$E$14,   0.083,        IF(B150=202.6+$E$14,     0.083,        IF(B150=177.2+$E$14,     0.084,      IF(B150=151.8+$E$14,     0.084,        IF(B150=126.4+$E$14,    0.085,       IF(B150=101+$E$14,     0.086,       IF(B150=75.6+$E$14,     0.086,       IF(B150=50.2+$E$14,     0.087,        IF(B150=24.8+$E$14,     0.087,        0)))))))))))))))))))))))))))))))))))))))))))),           IF(B150=863+$E$14,    0.013,         IF(B150=837.6+$E$14,    0.025,         IF(B150=812.2+$E$14,    0.031,     IF(B150=786.8+$E$14,   0.037,      IF(B150=761.4+$E$14,    0.041,     IF(B150=736+$E$14,    0.045,     IF(B150=710.6+$E$14,    0.048,    IF(B150=685.2+$E$14,   0.051,     IF(B150=659.8+$E$14,  0.054,      IF(B150=634.4+$E$14,   0.057,     IF(B150=609+$E$14,   0.059,     IF(B150=583.6+$E$14,   0.061,     IF(B150=558.2+$E$14,   0.063,    IF(B150=532.8+$E$14,       0.064,    IF(B150=507.4+$E$14,   0.066,   IF(B150=482+$E$14,  0.067,    IF(B150=456.6+$E$14,   0.069,    IF(B150=431.2+$E$14,   0.069,    IF(B150=405.8+$E$14,   0.07,      IF(B150=380.4+$E$14,   0.071,    IF(B150=355+$E$14,   0.072,    IF(B150=329.6+$E$14,   0.072,     IF(B150=304.2+$E$14,    0.073,   IF(B150=278.8+$E$14,   0.074,    IF(B150=253.4+$E$14,     0.074,     IF(B150=228+$E$14,    0.075,     IF(B150=202.6+$E$14,     0.076,     IF(B150=177.2+$E$14,    0.076,    IF(B150=151.8+$E$14,    0.077,    IF(B150=126.4+$E$14,    0.077,     IF(B150=101+$E$14,    0.078,     IF(B150=75.6+$E$14,     0.079,        IF(B150=50.2+$E$14,     0.079,        IF(B150=24.8+$E$14,    0.08,        0))))))))))))))))))))))))))))))))))))</f>
        <v>0</v>
      </c>
      <c r="D150" s="182">
        <f t="shared" si="14"/>
        <v>0</v>
      </c>
      <c r="E150" s="178">
        <f t="shared" ref="E150:E213" si="18">IF($E$8="Imperial",           IF($G$12,                   IF($E$7="SC-44",                            IF(OR($B150&gt;($E$14+$N$9),AND($B150&gt;0,$B150&lt;=$E$14)),          (((((($N$10+$E$15)*1*$N$11)/1728)*$E$11))*$E$10)+(((((24-$E$15)*1*$N$11)/1728)*$E$11)*(ROUNDUP(($E$10/$E$16),0)))+(((24*1*(($N$10+24-$E$15)*$E$16))/1728)*$E$11),                             IF(AND($B150&gt;$E$14,$B150&lt;=($E$14+$N$9)),                           ((((((($N$10+$E$15)*1*$N$11)/1728)-$C150)*$E$11))*$E$10)+(((((24-$E$15)*1*$N$11)/1728)*$E$11)*(ROUNDUP(($E$10/$E$16),0)))+(((24*1*(($N$10+24-$E$15)*$E$16))/1728)*$E$11),            0)),                IF(OR($B150&gt;($E$14+$N$9),AND($B150&gt;0,$B150&lt;=$E$14)),                        ((((((($N$10+$E$15)*1*$N$11)/1728)*$E$11))*$E$10)+(((((24-$E$15)*1*$N$11)/1728)*$E$11)*(ROUNDUP(($E$10/$E$16),0)))+(((24*1*(($N$10+24-$E$15)*$E$16))/1728)*$E$11)),                                           IF(AND($B150&gt;$E$14,$B150&lt;=($E$14+$N$9)),               (((((((($N$10+$E$15)*1*$N$11)/1728)-$C150)*$E$11))*$E$10)+(((((24-$E$15)*1*$N$11)/1728)*$E$11)*(ROUNDUP(($E$10/$E$16),0)))+(((24*1*(($N$10+24-$E$15)*$E$16))/1728)*$E$11)),                            0))),                                                                                                                                                              IF($E$7="SC-44",            IF(OR($B150&gt;($E$14+$N$9),AND($B150&gt;0,$B150&lt;=$E$14)),           ((((($N$10+$E$15)*1*$N$11)/1728)*$E$11))*$E$10,             IF(AND($B150&gt;$E$14,$B150&lt;=($E$14+$N$9)),            ((((((($N$10+$E$15)*1*$N$11)/1728)-$C150)*$E$11))*$E$10),     0)),         IF(OR($B150&gt;($E$14+$N$9),AND($B150&gt;0,$B150&lt;=$E$14)),    ((((($N$10+$E$15)*1*$N$11)/1728)*$E$11))*$E$10,               IF(AND($B150&gt;$E$14,$B150&lt;=($E$14+$N$9)),         (((((($N$10+$E$15)*1*$N$11)/1728)-$C150)*$E$11))*$E$10,                   0)))),                                                                                                                                                IF($G$12,           IF($E$7="SC-44",                             IF(OR($B150&gt;($E$14+$N$9),AND($B150&gt;0,$B150&lt;=$E$14)),                                      (((((($N$10+$E$15)/1000)*(25.4/1000)*($N$11/1000))*$E$11))*$E$10)+((((0.61-($E$15/1000))*(25.4/1000)*($N$11/1000))*$E$11)*(ROUNDUP((($E$10/1000)/($E$16/1000)),0)))+(((0.61*(25.4/1000)*((($N$10/1000)+0.61-($E$15/1000))*($E$16/1000))))*$E$11),                                      IF(AND($B150&gt;$E$14,$B150&lt;=($E$14+ $N$9)),                                  (((((((($N$10+$E$15)/1000)*(25.4/1000)*($N$11/1000))-$C150)*$E$11))*$E$10)+((((0.61-($E$15/1000))*(25.4/1000)*($N$11/1000))*$E$11)*(ROUNDUP((($E$10/1000)/($E$16/1000)),0)))+(0.61*(25.4/1000)*(($N$10/1000)+0.61-($E$15/1000))*($E$16/1000)))*$E$11,           0)),                                                                                                                                 IF(OR($B150&gt;($E$14+$N$9),AND($B150&gt;0,$B150&lt;=$E$14)),                                             (((((($N$10+$E$15)/1000)*(25.4/1000)*($N$11/1000))*$E$11))*$E$10)+((((0.61-($E$15/1000))*(25.4/1000)*($N$11/1000))*$E$11)*(ROUNDUP((($E$10/1000)/($E$16/1000)),0)))+(((0.61*(25.4/1000)*((($N$10/1000)+0.61-($E$15/1000))*($E$16/1000)))*$E$11)),                                                                                           IF(AND($B150&gt;$E$14,$B150&lt;=($E$14+ $N$9)),                                                  (((((((($N$10+$E$15)/1000)*(25.4/1000)*($N$11/1000))-$C150)*$E$11))*$E$10)+((((0.61-($E$15/1000))*(25.4/1000)*($N$11/1000))*$E$11)*(ROUNDUP((($E$10/1000)/($E$16/1000)),0)))+(0.61*(25.4/1000)*(($N$10/1000)+0.61-($E$15/1000))*($E$16/1000)))*$E$11,                     0))),                                                                                 IF($E$7="SC-44",                            IF(OR($B150&gt;($E$14+$N$9),AND($B150&gt;0,$B150&lt;=$E$14)),                ((((($N$10+$E$15)/1000)*(25.4/1000)*($N$11/1000))*$E$11))*$E$10,                                                                        IF(AND($B150&gt;$E$14,$B150&lt;=($E$14+ $N$9)),                      (((((($N$10+$E$15)/1000)*(25.4/1000)*($N$11/1000))-$C150)*$E$11))*$E$10,                              0)),                                                                                                                    IF(OR($B150&gt;($E$14+$N$9),AND($B150&gt;0,$B150&lt;=$E$14)),                    ((((($N$10+$E$15)/1000)*(25.4/1000)*($N$11/1000))*$E$11))*$E$10,                                                                                                               IF(AND($B150&gt;$E$14,$B150&lt;=($E$14+ $N$9)),             (((((($N$10+$E$15)/1000)*(25.4/1000)*($N$11/1000))-$C150)*$E$11))*$E$10,                      0)))))</f>
        <v>0</v>
      </c>
      <c r="F150" s="182">
        <f t="shared" ref="F150:F213" si="19">$E150+$D150</f>
        <v>0</v>
      </c>
      <c r="G150" s="181">
        <f t="shared" si="15"/>
        <v>0</v>
      </c>
      <c r="H150" s="178" t="str">
        <f t="shared" si="13"/>
        <v/>
      </c>
      <c r="I150" s="40"/>
      <c r="J150" s="40"/>
      <c r="L150" s="185"/>
      <c r="M150" s="185"/>
    </row>
    <row r="151" spans="2:13">
      <c r="B151" s="144">
        <f t="shared" si="16"/>
        <v>0</v>
      </c>
      <c r="C151" s="178">
        <f t="shared" si="17"/>
        <v>0</v>
      </c>
      <c r="D151" s="182">
        <f t="shared" si="14"/>
        <v>0</v>
      </c>
      <c r="E151" s="178">
        <f t="shared" si="18"/>
        <v>0</v>
      </c>
      <c r="F151" s="182">
        <f t="shared" si="19"/>
        <v>0</v>
      </c>
      <c r="G151" s="181">
        <f t="shared" si="15"/>
        <v>0</v>
      </c>
      <c r="H151" s="178" t="str">
        <f t="shared" ref="H151:H214" si="20">IF($E$8="Imperial",IF($B151&gt;0,$E$12+($B151/12),""),IF($B151&gt;0,$E$12+($B151/1000),""))</f>
        <v/>
      </c>
      <c r="I151" s="40"/>
      <c r="J151" s="40"/>
      <c r="L151" s="185"/>
      <c r="M151" s="185"/>
    </row>
    <row r="152" spans="2:13">
      <c r="B152" s="144">
        <f t="shared" si="16"/>
        <v>0</v>
      </c>
      <c r="C152" s="178">
        <f t="shared" si="17"/>
        <v>0</v>
      </c>
      <c r="D152" s="182">
        <f t="shared" si="14"/>
        <v>0</v>
      </c>
      <c r="E152" s="178">
        <f t="shared" si="18"/>
        <v>0</v>
      </c>
      <c r="F152" s="182">
        <f t="shared" si="19"/>
        <v>0</v>
      </c>
      <c r="G152" s="181">
        <f t="shared" si="15"/>
        <v>0</v>
      </c>
      <c r="H152" s="178" t="str">
        <f t="shared" si="20"/>
        <v/>
      </c>
      <c r="I152" s="40"/>
      <c r="J152" s="40"/>
      <c r="L152" s="185"/>
      <c r="M152" s="185"/>
    </row>
    <row r="153" spans="2:13">
      <c r="B153" s="144">
        <f t="shared" si="16"/>
        <v>0</v>
      </c>
      <c r="C153" s="178">
        <f t="shared" si="17"/>
        <v>0</v>
      </c>
      <c r="D153" s="182">
        <f t="shared" si="14"/>
        <v>0</v>
      </c>
      <c r="E153" s="178">
        <f t="shared" si="18"/>
        <v>0</v>
      </c>
      <c r="F153" s="182">
        <f t="shared" si="19"/>
        <v>0</v>
      </c>
      <c r="G153" s="181">
        <f t="shared" si="15"/>
        <v>0</v>
      </c>
      <c r="H153" s="178" t="str">
        <f t="shared" si="20"/>
        <v/>
      </c>
      <c r="I153" s="40"/>
      <c r="J153" s="40"/>
      <c r="L153" s="185"/>
      <c r="M153" s="185"/>
    </row>
    <row r="154" spans="2:13">
      <c r="B154" s="144">
        <f t="shared" si="16"/>
        <v>0</v>
      </c>
      <c r="C154" s="178">
        <f t="shared" si="17"/>
        <v>0</v>
      </c>
      <c r="D154" s="182">
        <f t="shared" si="14"/>
        <v>0</v>
      </c>
      <c r="E154" s="178">
        <f t="shared" si="18"/>
        <v>0</v>
      </c>
      <c r="F154" s="182">
        <f t="shared" si="19"/>
        <v>0</v>
      </c>
      <c r="G154" s="181">
        <f t="shared" si="15"/>
        <v>0</v>
      </c>
      <c r="H154" s="178" t="str">
        <f t="shared" si="20"/>
        <v/>
      </c>
      <c r="I154" s="40"/>
      <c r="J154" s="40"/>
      <c r="L154" s="185"/>
      <c r="M154" s="185"/>
    </row>
    <row r="155" spans="2:13">
      <c r="B155" s="144">
        <f t="shared" si="16"/>
        <v>0</v>
      </c>
      <c r="C155" s="178">
        <f t="shared" si="17"/>
        <v>0</v>
      </c>
      <c r="D155" s="182">
        <f t="shared" si="14"/>
        <v>0</v>
      </c>
      <c r="E155" s="178">
        <f t="shared" si="18"/>
        <v>0</v>
      </c>
      <c r="F155" s="182">
        <f t="shared" si="19"/>
        <v>0</v>
      </c>
      <c r="G155" s="181">
        <f t="shared" si="15"/>
        <v>0</v>
      </c>
      <c r="H155" s="178" t="str">
        <f t="shared" si="20"/>
        <v/>
      </c>
      <c r="I155" s="40"/>
      <c r="J155" s="40"/>
      <c r="L155" s="185"/>
      <c r="M155" s="185"/>
    </row>
    <row r="156" spans="2:13">
      <c r="B156" s="144">
        <f t="shared" si="16"/>
        <v>0</v>
      </c>
      <c r="C156" s="178">
        <f t="shared" si="17"/>
        <v>0</v>
      </c>
      <c r="D156" s="182">
        <f t="shared" si="14"/>
        <v>0</v>
      </c>
      <c r="E156" s="178">
        <f t="shared" si="18"/>
        <v>0</v>
      </c>
      <c r="F156" s="182">
        <f t="shared" si="19"/>
        <v>0</v>
      </c>
      <c r="G156" s="181">
        <f t="shared" si="15"/>
        <v>0</v>
      </c>
      <c r="H156" s="178" t="str">
        <f t="shared" si="20"/>
        <v/>
      </c>
      <c r="I156" s="40"/>
      <c r="J156" s="40"/>
      <c r="L156" s="185"/>
      <c r="M156" s="185"/>
    </row>
    <row r="157" spans="2:13">
      <c r="B157" s="144">
        <f t="shared" si="16"/>
        <v>0</v>
      </c>
      <c r="C157" s="178">
        <f t="shared" si="17"/>
        <v>0</v>
      </c>
      <c r="D157" s="182">
        <f t="shared" si="14"/>
        <v>0</v>
      </c>
      <c r="E157" s="178">
        <f t="shared" si="18"/>
        <v>0</v>
      </c>
      <c r="F157" s="182">
        <f t="shared" si="19"/>
        <v>0</v>
      </c>
      <c r="G157" s="181">
        <f t="shared" si="15"/>
        <v>0</v>
      </c>
      <c r="H157" s="178" t="str">
        <f t="shared" si="20"/>
        <v/>
      </c>
      <c r="I157" s="40"/>
      <c r="J157" s="40"/>
      <c r="L157" s="185"/>
      <c r="M157" s="185"/>
    </row>
    <row r="158" spans="2:13">
      <c r="B158" s="144">
        <f t="shared" si="16"/>
        <v>0</v>
      </c>
      <c r="C158" s="178">
        <f t="shared" si="17"/>
        <v>0</v>
      </c>
      <c r="D158" s="182">
        <f t="shared" si="14"/>
        <v>0</v>
      </c>
      <c r="E158" s="178">
        <f t="shared" si="18"/>
        <v>0</v>
      </c>
      <c r="F158" s="182">
        <f t="shared" si="19"/>
        <v>0</v>
      </c>
      <c r="G158" s="181">
        <f t="shared" si="15"/>
        <v>0</v>
      </c>
      <c r="H158" s="178" t="str">
        <f t="shared" si="20"/>
        <v/>
      </c>
      <c r="I158" s="40"/>
      <c r="J158" s="40"/>
      <c r="L158" s="185"/>
      <c r="M158" s="185"/>
    </row>
    <row r="159" spans="2:13">
      <c r="B159" s="144">
        <f t="shared" si="16"/>
        <v>0</v>
      </c>
      <c r="C159" s="178">
        <f t="shared" si="17"/>
        <v>0</v>
      </c>
      <c r="D159" s="182">
        <f t="shared" si="14"/>
        <v>0</v>
      </c>
      <c r="E159" s="178">
        <f t="shared" si="18"/>
        <v>0</v>
      </c>
      <c r="F159" s="182">
        <f t="shared" si="19"/>
        <v>0</v>
      </c>
      <c r="G159" s="181">
        <f t="shared" si="15"/>
        <v>0</v>
      </c>
      <c r="H159" s="178" t="str">
        <f t="shared" si="20"/>
        <v/>
      </c>
      <c r="I159" s="40"/>
      <c r="J159" s="40"/>
      <c r="L159" s="185"/>
      <c r="M159" s="185"/>
    </row>
    <row r="160" spans="2:13">
      <c r="B160" s="144">
        <f t="shared" si="16"/>
        <v>0</v>
      </c>
      <c r="C160" s="178">
        <f t="shared" si="17"/>
        <v>0</v>
      </c>
      <c r="D160" s="182">
        <f t="shared" si="14"/>
        <v>0</v>
      </c>
      <c r="E160" s="178">
        <f t="shared" si="18"/>
        <v>0</v>
      </c>
      <c r="F160" s="182">
        <f t="shared" si="19"/>
        <v>0</v>
      </c>
      <c r="G160" s="181">
        <f t="shared" si="15"/>
        <v>0</v>
      </c>
      <c r="H160" s="178" t="str">
        <f t="shared" si="20"/>
        <v/>
      </c>
      <c r="I160" s="40"/>
      <c r="J160" s="40"/>
      <c r="L160" s="185"/>
      <c r="M160" s="185"/>
    </row>
    <row r="161" spans="2:13">
      <c r="B161" s="144">
        <f t="shared" si="16"/>
        <v>0</v>
      </c>
      <c r="C161" s="178">
        <f t="shared" si="17"/>
        <v>0</v>
      </c>
      <c r="D161" s="182">
        <f t="shared" si="14"/>
        <v>0</v>
      </c>
      <c r="E161" s="178">
        <f t="shared" si="18"/>
        <v>0</v>
      </c>
      <c r="F161" s="182">
        <f t="shared" si="19"/>
        <v>0</v>
      </c>
      <c r="G161" s="181">
        <f t="shared" si="15"/>
        <v>0</v>
      </c>
      <c r="H161" s="178" t="str">
        <f t="shared" si="20"/>
        <v/>
      </c>
      <c r="I161" s="40"/>
      <c r="J161" s="40"/>
      <c r="L161" s="185"/>
      <c r="M161" s="185"/>
    </row>
    <row r="162" spans="2:13">
      <c r="B162" s="144">
        <f t="shared" si="16"/>
        <v>0</v>
      </c>
      <c r="C162" s="178">
        <f t="shared" si="17"/>
        <v>0</v>
      </c>
      <c r="D162" s="182">
        <f t="shared" si="14"/>
        <v>0</v>
      </c>
      <c r="E162" s="178">
        <f t="shared" si="18"/>
        <v>0</v>
      </c>
      <c r="F162" s="182">
        <f t="shared" si="19"/>
        <v>0</v>
      </c>
      <c r="G162" s="181">
        <f t="shared" si="15"/>
        <v>0</v>
      </c>
      <c r="H162" s="178" t="str">
        <f t="shared" si="20"/>
        <v/>
      </c>
      <c r="I162" s="40"/>
      <c r="J162" s="40"/>
      <c r="L162" s="185"/>
      <c r="M162" s="185"/>
    </row>
    <row r="163" spans="2:13">
      <c r="B163" s="144">
        <f t="shared" si="16"/>
        <v>0</v>
      </c>
      <c r="C163" s="178">
        <f t="shared" si="17"/>
        <v>0</v>
      </c>
      <c r="D163" s="182">
        <f t="shared" si="14"/>
        <v>0</v>
      </c>
      <c r="E163" s="178">
        <f t="shared" si="18"/>
        <v>0</v>
      </c>
      <c r="F163" s="182">
        <f t="shared" si="19"/>
        <v>0</v>
      </c>
      <c r="G163" s="181">
        <f t="shared" si="15"/>
        <v>0</v>
      </c>
      <c r="H163" s="178" t="str">
        <f t="shared" si="20"/>
        <v/>
      </c>
      <c r="I163" s="40"/>
      <c r="J163" s="40"/>
      <c r="L163" s="185"/>
      <c r="M163" s="185"/>
    </row>
    <row r="164" spans="2:13">
      <c r="B164" s="144">
        <f t="shared" si="16"/>
        <v>0</v>
      </c>
      <c r="C164" s="178">
        <f t="shared" si="17"/>
        <v>0</v>
      </c>
      <c r="D164" s="182">
        <f t="shared" si="14"/>
        <v>0</v>
      </c>
      <c r="E164" s="178">
        <f t="shared" si="18"/>
        <v>0</v>
      </c>
      <c r="F164" s="182">
        <f t="shared" si="19"/>
        <v>0</v>
      </c>
      <c r="G164" s="181">
        <f t="shared" si="15"/>
        <v>0</v>
      </c>
      <c r="H164" s="178" t="str">
        <f t="shared" si="20"/>
        <v/>
      </c>
      <c r="I164" s="40"/>
      <c r="J164" s="40"/>
      <c r="L164" s="185"/>
      <c r="M164" s="185"/>
    </row>
    <row r="165" spans="2:13">
      <c r="B165" s="144">
        <f t="shared" si="16"/>
        <v>0</v>
      </c>
      <c r="C165" s="178">
        <f t="shared" si="17"/>
        <v>0</v>
      </c>
      <c r="D165" s="182">
        <f t="shared" si="14"/>
        <v>0</v>
      </c>
      <c r="E165" s="178">
        <f t="shared" si="18"/>
        <v>0</v>
      </c>
      <c r="F165" s="182">
        <f t="shared" si="19"/>
        <v>0</v>
      </c>
      <c r="G165" s="181">
        <f t="shared" si="15"/>
        <v>0</v>
      </c>
      <c r="H165" s="178" t="str">
        <f t="shared" si="20"/>
        <v/>
      </c>
      <c r="I165" s="40"/>
      <c r="J165" s="40"/>
      <c r="L165" s="185"/>
      <c r="M165" s="185"/>
    </row>
    <row r="166" spans="2:13">
      <c r="B166" s="144">
        <f t="shared" si="16"/>
        <v>0</v>
      </c>
      <c r="C166" s="178">
        <f t="shared" si="17"/>
        <v>0</v>
      </c>
      <c r="D166" s="182">
        <f t="shared" si="14"/>
        <v>0</v>
      </c>
      <c r="E166" s="178">
        <f t="shared" si="18"/>
        <v>0</v>
      </c>
      <c r="F166" s="182">
        <f t="shared" si="19"/>
        <v>0</v>
      </c>
      <c r="G166" s="181">
        <f t="shared" si="15"/>
        <v>0</v>
      </c>
      <c r="H166" s="178" t="str">
        <f t="shared" si="20"/>
        <v/>
      </c>
      <c r="I166" s="40"/>
      <c r="J166" s="40"/>
      <c r="L166" s="185"/>
      <c r="M166" s="185"/>
    </row>
    <row r="167" spans="2:13">
      <c r="B167" s="144">
        <f t="shared" si="16"/>
        <v>0</v>
      </c>
      <c r="C167" s="178">
        <f t="shared" si="17"/>
        <v>0</v>
      </c>
      <c r="D167" s="182">
        <f t="shared" si="14"/>
        <v>0</v>
      </c>
      <c r="E167" s="178">
        <f t="shared" si="18"/>
        <v>0</v>
      </c>
      <c r="F167" s="182">
        <f t="shared" si="19"/>
        <v>0</v>
      </c>
      <c r="G167" s="181">
        <f t="shared" si="15"/>
        <v>0</v>
      </c>
      <c r="H167" s="178" t="str">
        <f t="shared" si="20"/>
        <v/>
      </c>
      <c r="I167" s="40"/>
      <c r="J167" s="40"/>
      <c r="L167" s="185"/>
      <c r="M167" s="185"/>
    </row>
    <row r="168" spans="2:13">
      <c r="B168" s="144">
        <f t="shared" si="16"/>
        <v>0</v>
      </c>
      <c r="C168" s="178">
        <f t="shared" si="17"/>
        <v>0</v>
      </c>
      <c r="D168" s="182">
        <f t="shared" si="14"/>
        <v>0</v>
      </c>
      <c r="E168" s="178">
        <f t="shared" si="18"/>
        <v>0</v>
      </c>
      <c r="F168" s="182">
        <f t="shared" si="19"/>
        <v>0</v>
      </c>
      <c r="G168" s="181">
        <f t="shared" si="15"/>
        <v>0</v>
      </c>
      <c r="H168" s="178" t="str">
        <f t="shared" si="20"/>
        <v/>
      </c>
      <c r="I168" s="40"/>
      <c r="J168" s="40"/>
      <c r="L168" s="185"/>
      <c r="M168" s="185"/>
    </row>
    <row r="169" spans="2:13">
      <c r="B169" s="144">
        <f t="shared" si="16"/>
        <v>0</v>
      </c>
      <c r="C169" s="178">
        <f t="shared" si="17"/>
        <v>0</v>
      </c>
      <c r="D169" s="182">
        <f t="shared" si="14"/>
        <v>0</v>
      </c>
      <c r="E169" s="178">
        <f t="shared" si="18"/>
        <v>0</v>
      </c>
      <c r="F169" s="182">
        <f t="shared" si="19"/>
        <v>0</v>
      </c>
      <c r="G169" s="181">
        <f t="shared" si="15"/>
        <v>0</v>
      </c>
      <c r="H169" s="178" t="str">
        <f t="shared" si="20"/>
        <v/>
      </c>
      <c r="I169" s="40"/>
      <c r="J169" s="40"/>
      <c r="L169" s="185"/>
      <c r="M169" s="185"/>
    </row>
    <row r="170" spans="2:13">
      <c r="B170" s="144">
        <f t="shared" si="16"/>
        <v>0</v>
      </c>
      <c r="C170" s="178">
        <f t="shared" si="17"/>
        <v>0</v>
      </c>
      <c r="D170" s="182">
        <f t="shared" si="14"/>
        <v>0</v>
      </c>
      <c r="E170" s="178">
        <f t="shared" si="18"/>
        <v>0</v>
      </c>
      <c r="F170" s="182">
        <f t="shared" si="19"/>
        <v>0</v>
      </c>
      <c r="G170" s="181">
        <f t="shared" si="15"/>
        <v>0</v>
      </c>
      <c r="H170" s="178" t="str">
        <f t="shared" si="20"/>
        <v/>
      </c>
      <c r="I170" s="40"/>
      <c r="J170" s="40"/>
      <c r="L170" s="185"/>
      <c r="M170" s="185"/>
    </row>
    <row r="171" spans="2:13">
      <c r="B171" s="144">
        <f t="shared" si="16"/>
        <v>0</v>
      </c>
      <c r="C171" s="178">
        <f t="shared" si="17"/>
        <v>0</v>
      </c>
      <c r="D171" s="182">
        <f t="shared" si="14"/>
        <v>0</v>
      </c>
      <c r="E171" s="178">
        <f t="shared" si="18"/>
        <v>0</v>
      </c>
      <c r="F171" s="182">
        <f t="shared" si="19"/>
        <v>0</v>
      </c>
      <c r="G171" s="181">
        <f t="shared" si="15"/>
        <v>0</v>
      </c>
      <c r="H171" s="178" t="str">
        <f t="shared" si="20"/>
        <v/>
      </c>
      <c r="I171" s="40"/>
      <c r="J171" s="40"/>
      <c r="L171" s="185"/>
      <c r="M171" s="185"/>
    </row>
    <row r="172" spans="2:13">
      <c r="B172" s="144">
        <f t="shared" si="16"/>
        <v>0</v>
      </c>
      <c r="C172" s="178">
        <f t="shared" si="17"/>
        <v>0</v>
      </c>
      <c r="D172" s="182">
        <f t="shared" si="14"/>
        <v>0</v>
      </c>
      <c r="E172" s="178">
        <f t="shared" si="18"/>
        <v>0</v>
      </c>
      <c r="F172" s="182">
        <f t="shared" si="19"/>
        <v>0</v>
      </c>
      <c r="G172" s="181">
        <f t="shared" si="15"/>
        <v>0</v>
      </c>
      <c r="H172" s="178" t="str">
        <f t="shared" si="20"/>
        <v/>
      </c>
      <c r="I172" s="40"/>
      <c r="J172" s="40"/>
      <c r="L172" s="185"/>
      <c r="M172" s="185"/>
    </row>
    <row r="173" spans="2:13">
      <c r="B173" s="144">
        <f t="shared" si="16"/>
        <v>0</v>
      </c>
      <c r="C173" s="178">
        <f t="shared" si="17"/>
        <v>0</v>
      </c>
      <c r="D173" s="182">
        <f t="shared" si="14"/>
        <v>0</v>
      </c>
      <c r="E173" s="178">
        <f t="shared" si="18"/>
        <v>0</v>
      </c>
      <c r="F173" s="182">
        <f t="shared" si="19"/>
        <v>0</v>
      </c>
      <c r="G173" s="181">
        <f t="shared" si="15"/>
        <v>0</v>
      </c>
      <c r="H173" s="178" t="str">
        <f t="shared" si="20"/>
        <v/>
      </c>
      <c r="I173" s="40"/>
      <c r="J173" s="40"/>
      <c r="L173" s="185"/>
      <c r="M173" s="185"/>
    </row>
    <row r="174" spans="2:13">
      <c r="B174" s="144">
        <f t="shared" si="16"/>
        <v>0</v>
      </c>
      <c r="C174" s="178">
        <f t="shared" si="17"/>
        <v>0</v>
      </c>
      <c r="D174" s="182">
        <f t="shared" si="14"/>
        <v>0</v>
      </c>
      <c r="E174" s="178">
        <f t="shared" si="18"/>
        <v>0</v>
      </c>
      <c r="F174" s="182">
        <f t="shared" si="19"/>
        <v>0</v>
      </c>
      <c r="G174" s="181">
        <f t="shared" si="15"/>
        <v>0</v>
      </c>
      <c r="H174" s="178" t="str">
        <f t="shared" si="20"/>
        <v/>
      </c>
      <c r="I174" s="40"/>
      <c r="J174" s="40"/>
      <c r="L174" s="185"/>
      <c r="M174" s="185"/>
    </row>
    <row r="175" spans="2:13">
      <c r="B175" s="144">
        <f t="shared" si="16"/>
        <v>0</v>
      </c>
      <c r="C175" s="178">
        <f t="shared" si="17"/>
        <v>0</v>
      </c>
      <c r="D175" s="182">
        <f t="shared" si="14"/>
        <v>0</v>
      </c>
      <c r="E175" s="178">
        <f t="shared" si="18"/>
        <v>0</v>
      </c>
      <c r="F175" s="182">
        <f t="shared" si="19"/>
        <v>0</v>
      </c>
      <c r="G175" s="181">
        <f t="shared" si="15"/>
        <v>0</v>
      </c>
      <c r="H175" s="178" t="str">
        <f t="shared" si="20"/>
        <v/>
      </c>
      <c r="I175" s="40"/>
      <c r="J175" s="40"/>
      <c r="L175" s="185"/>
      <c r="M175" s="185"/>
    </row>
    <row r="176" spans="2:13">
      <c r="B176" s="144">
        <f t="shared" si="16"/>
        <v>0</v>
      </c>
      <c r="C176" s="178">
        <f t="shared" si="17"/>
        <v>0</v>
      </c>
      <c r="D176" s="182">
        <f t="shared" si="14"/>
        <v>0</v>
      </c>
      <c r="E176" s="178">
        <f t="shared" si="18"/>
        <v>0</v>
      </c>
      <c r="F176" s="182">
        <f t="shared" si="19"/>
        <v>0</v>
      </c>
      <c r="G176" s="181">
        <f t="shared" si="15"/>
        <v>0</v>
      </c>
      <c r="H176" s="178" t="str">
        <f t="shared" si="20"/>
        <v/>
      </c>
      <c r="I176" s="40"/>
      <c r="J176" s="40"/>
      <c r="L176" s="185"/>
      <c r="M176" s="185"/>
    </row>
    <row r="177" spans="2:13">
      <c r="B177" s="144">
        <f t="shared" si="16"/>
        <v>0</v>
      </c>
      <c r="C177" s="178">
        <f t="shared" si="17"/>
        <v>0</v>
      </c>
      <c r="D177" s="182">
        <f t="shared" si="14"/>
        <v>0</v>
      </c>
      <c r="E177" s="178">
        <f t="shared" si="18"/>
        <v>0</v>
      </c>
      <c r="F177" s="182">
        <f t="shared" si="19"/>
        <v>0</v>
      </c>
      <c r="G177" s="181">
        <f t="shared" si="15"/>
        <v>0</v>
      </c>
      <c r="H177" s="178" t="str">
        <f t="shared" si="20"/>
        <v/>
      </c>
      <c r="I177" s="40"/>
      <c r="J177" s="40"/>
      <c r="L177" s="185"/>
      <c r="M177" s="185"/>
    </row>
    <row r="178" spans="2:13">
      <c r="B178" s="144">
        <f t="shared" si="16"/>
        <v>0</v>
      </c>
      <c r="C178" s="178">
        <f t="shared" si="17"/>
        <v>0</v>
      </c>
      <c r="D178" s="182">
        <f t="shared" si="14"/>
        <v>0</v>
      </c>
      <c r="E178" s="178">
        <f t="shared" si="18"/>
        <v>0</v>
      </c>
      <c r="F178" s="182">
        <f t="shared" si="19"/>
        <v>0</v>
      </c>
      <c r="G178" s="181">
        <f t="shared" si="15"/>
        <v>0</v>
      </c>
      <c r="H178" s="178" t="str">
        <f t="shared" si="20"/>
        <v/>
      </c>
      <c r="I178" s="40"/>
      <c r="J178" s="40"/>
      <c r="L178" s="185"/>
      <c r="M178" s="185"/>
    </row>
    <row r="179" spans="2:13">
      <c r="B179" s="144">
        <f t="shared" si="16"/>
        <v>0</v>
      </c>
      <c r="C179" s="178">
        <f t="shared" si="17"/>
        <v>0</v>
      </c>
      <c r="D179" s="182">
        <f t="shared" si="14"/>
        <v>0</v>
      </c>
      <c r="E179" s="178">
        <f t="shared" si="18"/>
        <v>0</v>
      </c>
      <c r="F179" s="182">
        <f t="shared" si="19"/>
        <v>0</v>
      </c>
      <c r="G179" s="181">
        <f t="shared" si="15"/>
        <v>0</v>
      </c>
      <c r="H179" s="178" t="str">
        <f t="shared" si="20"/>
        <v/>
      </c>
      <c r="I179" s="40"/>
      <c r="J179" s="40"/>
      <c r="L179" s="185"/>
      <c r="M179" s="185"/>
    </row>
    <row r="180" spans="2:13">
      <c r="B180" s="144">
        <f t="shared" si="16"/>
        <v>0</v>
      </c>
      <c r="C180" s="178">
        <f t="shared" si="17"/>
        <v>0</v>
      </c>
      <c r="D180" s="182">
        <f t="shared" si="14"/>
        <v>0</v>
      </c>
      <c r="E180" s="178">
        <f t="shared" si="18"/>
        <v>0</v>
      </c>
      <c r="F180" s="182">
        <f t="shared" si="19"/>
        <v>0</v>
      </c>
      <c r="G180" s="181">
        <f t="shared" si="15"/>
        <v>0</v>
      </c>
      <c r="H180" s="178" t="str">
        <f t="shared" si="20"/>
        <v/>
      </c>
      <c r="I180" s="40"/>
      <c r="J180" s="40"/>
      <c r="L180" s="185"/>
      <c r="M180" s="185"/>
    </row>
    <row r="181" spans="2:13">
      <c r="B181" s="144">
        <f t="shared" si="16"/>
        <v>0</v>
      </c>
      <c r="C181" s="178">
        <f t="shared" si="17"/>
        <v>0</v>
      </c>
      <c r="D181" s="182">
        <f t="shared" si="14"/>
        <v>0</v>
      </c>
      <c r="E181" s="178">
        <f t="shared" si="18"/>
        <v>0</v>
      </c>
      <c r="F181" s="182">
        <f t="shared" si="19"/>
        <v>0</v>
      </c>
      <c r="G181" s="181">
        <f t="shared" si="15"/>
        <v>0</v>
      </c>
      <c r="H181" s="178" t="str">
        <f t="shared" si="20"/>
        <v/>
      </c>
      <c r="I181" s="40"/>
      <c r="J181" s="40"/>
      <c r="L181" s="185"/>
      <c r="M181" s="185"/>
    </row>
    <row r="182" spans="2:13">
      <c r="B182" s="144">
        <f t="shared" si="16"/>
        <v>0</v>
      </c>
      <c r="C182" s="178">
        <f t="shared" si="17"/>
        <v>0</v>
      </c>
      <c r="D182" s="182">
        <f t="shared" si="14"/>
        <v>0</v>
      </c>
      <c r="E182" s="178">
        <f t="shared" si="18"/>
        <v>0</v>
      </c>
      <c r="F182" s="182">
        <f t="shared" si="19"/>
        <v>0</v>
      </c>
      <c r="G182" s="181">
        <f t="shared" si="15"/>
        <v>0</v>
      </c>
      <c r="H182" s="178" t="str">
        <f t="shared" si="20"/>
        <v/>
      </c>
      <c r="I182" s="40"/>
      <c r="J182" s="40"/>
      <c r="L182" s="185"/>
      <c r="M182" s="185"/>
    </row>
    <row r="183" spans="2:13">
      <c r="B183" s="144">
        <f t="shared" si="16"/>
        <v>0</v>
      </c>
      <c r="C183" s="178">
        <f t="shared" si="17"/>
        <v>0</v>
      </c>
      <c r="D183" s="182">
        <f t="shared" si="14"/>
        <v>0</v>
      </c>
      <c r="E183" s="178">
        <f t="shared" si="18"/>
        <v>0</v>
      </c>
      <c r="F183" s="182">
        <f t="shared" si="19"/>
        <v>0</v>
      </c>
      <c r="G183" s="181">
        <f t="shared" si="15"/>
        <v>0</v>
      </c>
      <c r="H183" s="178" t="str">
        <f t="shared" si="20"/>
        <v/>
      </c>
      <c r="I183" s="40"/>
      <c r="J183" s="40"/>
      <c r="L183" s="185"/>
      <c r="M183" s="185"/>
    </row>
    <row r="184" spans="2:13">
      <c r="B184" s="144">
        <f t="shared" si="16"/>
        <v>0</v>
      </c>
      <c r="C184" s="178">
        <f t="shared" si="17"/>
        <v>0</v>
      </c>
      <c r="D184" s="182">
        <f t="shared" si="14"/>
        <v>0</v>
      </c>
      <c r="E184" s="178">
        <f t="shared" si="18"/>
        <v>0</v>
      </c>
      <c r="F184" s="182">
        <f t="shared" si="19"/>
        <v>0</v>
      </c>
      <c r="G184" s="181">
        <f t="shared" si="15"/>
        <v>0</v>
      </c>
      <c r="H184" s="178" t="str">
        <f t="shared" si="20"/>
        <v/>
      </c>
      <c r="I184" s="40"/>
      <c r="J184" s="40"/>
      <c r="L184" s="185"/>
      <c r="M184" s="185"/>
    </row>
    <row r="185" spans="2:13">
      <c r="B185" s="144">
        <f t="shared" si="16"/>
        <v>0</v>
      </c>
      <c r="C185" s="178">
        <f t="shared" si="17"/>
        <v>0</v>
      </c>
      <c r="D185" s="182">
        <f t="shared" si="14"/>
        <v>0</v>
      </c>
      <c r="E185" s="178">
        <f t="shared" si="18"/>
        <v>0</v>
      </c>
      <c r="F185" s="182">
        <f t="shared" si="19"/>
        <v>0</v>
      </c>
      <c r="G185" s="181">
        <f t="shared" si="15"/>
        <v>0</v>
      </c>
      <c r="H185" s="178" t="str">
        <f t="shared" si="20"/>
        <v/>
      </c>
      <c r="I185" s="40"/>
      <c r="J185" s="40"/>
      <c r="L185" s="185"/>
      <c r="M185" s="185"/>
    </row>
    <row r="186" spans="2:13">
      <c r="B186" s="144">
        <f t="shared" si="16"/>
        <v>0</v>
      </c>
      <c r="C186" s="178">
        <f t="shared" si="17"/>
        <v>0</v>
      </c>
      <c r="D186" s="182">
        <f t="shared" si="14"/>
        <v>0</v>
      </c>
      <c r="E186" s="178">
        <f t="shared" si="18"/>
        <v>0</v>
      </c>
      <c r="F186" s="182">
        <f t="shared" si="19"/>
        <v>0</v>
      </c>
      <c r="G186" s="181">
        <f t="shared" si="15"/>
        <v>0</v>
      </c>
      <c r="H186" s="178" t="str">
        <f t="shared" si="20"/>
        <v/>
      </c>
      <c r="I186" s="40"/>
      <c r="J186" s="40"/>
      <c r="L186" s="185"/>
      <c r="M186" s="185"/>
    </row>
    <row r="187" spans="2:13">
      <c r="B187" s="144">
        <f t="shared" si="16"/>
        <v>0</v>
      </c>
      <c r="C187" s="178">
        <f t="shared" si="17"/>
        <v>0</v>
      </c>
      <c r="D187" s="182">
        <f t="shared" si="14"/>
        <v>0</v>
      </c>
      <c r="E187" s="178">
        <f t="shared" si="18"/>
        <v>0</v>
      </c>
      <c r="F187" s="182">
        <f t="shared" si="19"/>
        <v>0</v>
      </c>
      <c r="G187" s="181">
        <f t="shared" si="15"/>
        <v>0</v>
      </c>
      <c r="H187" s="178" t="str">
        <f t="shared" si="20"/>
        <v/>
      </c>
      <c r="I187" s="40"/>
      <c r="J187" s="40"/>
      <c r="L187" s="185"/>
      <c r="M187" s="185"/>
    </row>
    <row r="188" spans="2:13">
      <c r="B188" s="144">
        <f t="shared" si="16"/>
        <v>0</v>
      </c>
      <c r="C188" s="178">
        <f t="shared" si="17"/>
        <v>0</v>
      </c>
      <c r="D188" s="182">
        <f t="shared" si="14"/>
        <v>0</v>
      </c>
      <c r="E188" s="178">
        <f t="shared" si="18"/>
        <v>0</v>
      </c>
      <c r="F188" s="182">
        <f t="shared" si="19"/>
        <v>0</v>
      </c>
      <c r="G188" s="181">
        <f t="shared" si="15"/>
        <v>0</v>
      </c>
      <c r="H188" s="178" t="str">
        <f t="shared" si="20"/>
        <v/>
      </c>
      <c r="I188" s="40"/>
      <c r="J188" s="40"/>
      <c r="L188" s="185"/>
      <c r="M188" s="185"/>
    </row>
    <row r="189" spans="2:13">
      <c r="B189" s="144">
        <f t="shared" si="16"/>
        <v>0</v>
      </c>
      <c r="C189" s="178">
        <f t="shared" si="17"/>
        <v>0</v>
      </c>
      <c r="D189" s="182">
        <f t="shared" si="14"/>
        <v>0</v>
      </c>
      <c r="E189" s="178">
        <f t="shared" si="18"/>
        <v>0</v>
      </c>
      <c r="F189" s="182">
        <f t="shared" si="19"/>
        <v>0</v>
      </c>
      <c r="G189" s="181">
        <f t="shared" si="15"/>
        <v>0</v>
      </c>
      <c r="H189" s="178" t="str">
        <f t="shared" si="20"/>
        <v/>
      </c>
      <c r="I189" s="40"/>
      <c r="J189" s="40"/>
      <c r="L189" s="185"/>
      <c r="M189" s="185"/>
    </row>
    <row r="190" spans="2:13">
      <c r="B190" s="144">
        <f t="shared" si="16"/>
        <v>0</v>
      </c>
      <c r="C190" s="178">
        <f t="shared" si="17"/>
        <v>0</v>
      </c>
      <c r="D190" s="182">
        <f t="shared" si="14"/>
        <v>0</v>
      </c>
      <c r="E190" s="178">
        <f t="shared" si="18"/>
        <v>0</v>
      </c>
      <c r="F190" s="182">
        <f t="shared" si="19"/>
        <v>0</v>
      </c>
      <c r="G190" s="181">
        <f t="shared" si="15"/>
        <v>0</v>
      </c>
      <c r="H190" s="178" t="str">
        <f t="shared" si="20"/>
        <v/>
      </c>
      <c r="I190" s="40"/>
      <c r="J190" s="40"/>
      <c r="L190" s="185"/>
      <c r="M190" s="185"/>
    </row>
    <row r="191" spans="2:13">
      <c r="B191" s="144">
        <f t="shared" si="16"/>
        <v>0</v>
      </c>
      <c r="C191" s="178">
        <f t="shared" si="17"/>
        <v>0</v>
      </c>
      <c r="D191" s="182">
        <f t="shared" si="14"/>
        <v>0</v>
      </c>
      <c r="E191" s="178">
        <f t="shared" si="18"/>
        <v>0</v>
      </c>
      <c r="F191" s="182">
        <f t="shared" si="19"/>
        <v>0</v>
      </c>
      <c r="G191" s="181">
        <f t="shared" si="15"/>
        <v>0</v>
      </c>
      <c r="H191" s="178" t="str">
        <f t="shared" si="20"/>
        <v/>
      </c>
      <c r="I191" s="40"/>
      <c r="J191" s="40"/>
      <c r="L191" s="185"/>
      <c r="M191" s="185"/>
    </row>
    <row r="192" spans="2:13">
      <c r="B192" s="144">
        <f t="shared" si="16"/>
        <v>0</v>
      </c>
      <c r="C192" s="178">
        <f t="shared" si="17"/>
        <v>0</v>
      </c>
      <c r="D192" s="182">
        <f t="shared" si="14"/>
        <v>0</v>
      </c>
      <c r="E192" s="178">
        <f t="shared" si="18"/>
        <v>0</v>
      </c>
      <c r="F192" s="182">
        <f t="shared" si="19"/>
        <v>0</v>
      </c>
      <c r="G192" s="181">
        <f t="shared" si="15"/>
        <v>0</v>
      </c>
      <c r="H192" s="178" t="str">
        <f t="shared" si="20"/>
        <v/>
      </c>
      <c r="I192" s="40"/>
      <c r="J192" s="40"/>
      <c r="L192" s="185"/>
      <c r="M192" s="185"/>
    </row>
    <row r="193" spans="2:13">
      <c r="B193" s="144">
        <f t="shared" si="16"/>
        <v>0</v>
      </c>
      <c r="C193" s="178">
        <f t="shared" si="17"/>
        <v>0</v>
      </c>
      <c r="D193" s="182">
        <f t="shared" si="14"/>
        <v>0</v>
      </c>
      <c r="E193" s="178">
        <f t="shared" si="18"/>
        <v>0</v>
      </c>
      <c r="F193" s="182">
        <f t="shared" si="19"/>
        <v>0</v>
      </c>
      <c r="G193" s="181">
        <f t="shared" si="15"/>
        <v>0</v>
      </c>
      <c r="H193" s="178" t="str">
        <f t="shared" si="20"/>
        <v/>
      </c>
      <c r="I193" s="40"/>
      <c r="J193" s="40"/>
      <c r="L193" s="185"/>
      <c r="M193" s="185"/>
    </row>
    <row r="194" spans="2:13">
      <c r="B194" s="144">
        <f t="shared" si="16"/>
        <v>0</v>
      </c>
      <c r="C194" s="178">
        <f t="shared" si="17"/>
        <v>0</v>
      </c>
      <c r="D194" s="182">
        <f t="shared" si="14"/>
        <v>0</v>
      </c>
      <c r="E194" s="178">
        <f t="shared" si="18"/>
        <v>0</v>
      </c>
      <c r="F194" s="182">
        <f t="shared" si="19"/>
        <v>0</v>
      </c>
      <c r="G194" s="181">
        <f t="shared" si="15"/>
        <v>0</v>
      </c>
      <c r="H194" s="178" t="str">
        <f t="shared" si="20"/>
        <v/>
      </c>
      <c r="I194" s="40"/>
      <c r="J194" s="40"/>
      <c r="L194" s="185"/>
      <c r="M194" s="185"/>
    </row>
    <row r="195" spans="2:13">
      <c r="B195" s="144">
        <f t="shared" si="16"/>
        <v>0</v>
      </c>
      <c r="C195" s="178">
        <f t="shared" si="17"/>
        <v>0</v>
      </c>
      <c r="D195" s="182">
        <f t="shared" si="14"/>
        <v>0</v>
      </c>
      <c r="E195" s="178">
        <f t="shared" si="18"/>
        <v>0</v>
      </c>
      <c r="F195" s="182">
        <f t="shared" si="19"/>
        <v>0</v>
      </c>
      <c r="G195" s="181">
        <f t="shared" si="15"/>
        <v>0</v>
      </c>
      <c r="H195" s="178" t="str">
        <f t="shared" si="20"/>
        <v/>
      </c>
      <c r="I195" s="40"/>
      <c r="J195" s="40"/>
      <c r="L195" s="185"/>
      <c r="M195" s="185"/>
    </row>
    <row r="196" spans="2:13">
      <c r="B196" s="144">
        <f t="shared" si="16"/>
        <v>0</v>
      </c>
      <c r="C196" s="178">
        <f t="shared" si="17"/>
        <v>0</v>
      </c>
      <c r="D196" s="182">
        <f t="shared" si="14"/>
        <v>0</v>
      </c>
      <c r="E196" s="178">
        <f t="shared" si="18"/>
        <v>0</v>
      </c>
      <c r="F196" s="182">
        <f t="shared" si="19"/>
        <v>0</v>
      </c>
      <c r="G196" s="181">
        <f t="shared" si="15"/>
        <v>0</v>
      </c>
      <c r="H196" s="178" t="str">
        <f t="shared" si="20"/>
        <v/>
      </c>
      <c r="I196" s="40"/>
      <c r="J196" s="40"/>
      <c r="L196" s="185"/>
      <c r="M196" s="185"/>
    </row>
    <row r="197" spans="2:13">
      <c r="B197" s="144">
        <f t="shared" si="16"/>
        <v>0</v>
      </c>
      <c r="C197" s="178">
        <f t="shared" si="17"/>
        <v>0</v>
      </c>
      <c r="D197" s="182">
        <f t="shared" si="14"/>
        <v>0</v>
      </c>
      <c r="E197" s="178">
        <f t="shared" si="18"/>
        <v>0</v>
      </c>
      <c r="F197" s="182">
        <f t="shared" si="19"/>
        <v>0</v>
      </c>
      <c r="G197" s="181">
        <f t="shared" si="15"/>
        <v>0</v>
      </c>
      <c r="H197" s="178" t="str">
        <f t="shared" si="20"/>
        <v/>
      </c>
      <c r="I197" s="40"/>
      <c r="J197" s="40"/>
      <c r="L197" s="185"/>
      <c r="M197" s="185"/>
    </row>
    <row r="198" spans="2:13">
      <c r="B198" s="144">
        <f t="shared" si="16"/>
        <v>0</v>
      </c>
      <c r="C198" s="178">
        <f t="shared" si="17"/>
        <v>0</v>
      </c>
      <c r="D198" s="182">
        <f t="shared" si="14"/>
        <v>0</v>
      </c>
      <c r="E198" s="178">
        <f t="shared" si="18"/>
        <v>0</v>
      </c>
      <c r="F198" s="182">
        <f t="shared" si="19"/>
        <v>0</v>
      </c>
      <c r="G198" s="181">
        <f t="shared" si="15"/>
        <v>0</v>
      </c>
      <c r="H198" s="178" t="str">
        <f t="shared" si="20"/>
        <v/>
      </c>
      <c r="I198" s="40"/>
      <c r="J198" s="40"/>
      <c r="L198" s="185"/>
      <c r="M198" s="185"/>
    </row>
    <row r="199" spans="2:13">
      <c r="B199" s="144">
        <f t="shared" si="16"/>
        <v>0</v>
      </c>
      <c r="C199" s="178">
        <f t="shared" si="17"/>
        <v>0</v>
      </c>
      <c r="D199" s="182">
        <f t="shared" si="14"/>
        <v>0</v>
      </c>
      <c r="E199" s="178">
        <f t="shared" si="18"/>
        <v>0</v>
      </c>
      <c r="F199" s="182">
        <f t="shared" si="19"/>
        <v>0</v>
      </c>
      <c r="G199" s="181">
        <f t="shared" si="15"/>
        <v>0</v>
      </c>
      <c r="H199" s="178" t="str">
        <f t="shared" si="20"/>
        <v/>
      </c>
      <c r="I199" s="40"/>
      <c r="J199" s="40"/>
      <c r="L199" s="185"/>
      <c r="M199" s="185"/>
    </row>
    <row r="200" spans="2:13">
      <c r="B200" s="144">
        <f t="shared" si="16"/>
        <v>0</v>
      </c>
      <c r="C200" s="178">
        <f t="shared" si="17"/>
        <v>0</v>
      </c>
      <c r="D200" s="182">
        <f t="shared" si="14"/>
        <v>0</v>
      </c>
      <c r="E200" s="178">
        <f t="shared" si="18"/>
        <v>0</v>
      </c>
      <c r="F200" s="182">
        <f t="shared" si="19"/>
        <v>0</v>
      </c>
      <c r="G200" s="181">
        <f t="shared" si="15"/>
        <v>0</v>
      </c>
      <c r="H200" s="178" t="str">
        <f t="shared" si="20"/>
        <v/>
      </c>
      <c r="I200" s="40"/>
      <c r="J200" s="40"/>
      <c r="L200" s="185"/>
      <c r="M200" s="185"/>
    </row>
    <row r="201" spans="2:13">
      <c r="B201" s="144">
        <f t="shared" si="16"/>
        <v>0</v>
      </c>
      <c r="C201" s="178">
        <f t="shared" si="17"/>
        <v>0</v>
      </c>
      <c r="D201" s="182">
        <f t="shared" si="14"/>
        <v>0</v>
      </c>
      <c r="E201" s="178">
        <f t="shared" si="18"/>
        <v>0</v>
      </c>
      <c r="F201" s="182">
        <f t="shared" si="19"/>
        <v>0</v>
      </c>
      <c r="G201" s="181">
        <f t="shared" si="15"/>
        <v>0</v>
      </c>
      <c r="H201" s="178" t="str">
        <f t="shared" si="20"/>
        <v/>
      </c>
      <c r="I201" s="40"/>
      <c r="J201" s="40"/>
      <c r="L201" s="185"/>
      <c r="M201" s="185"/>
    </row>
    <row r="202" spans="2:13">
      <c r="B202" s="144">
        <f t="shared" si="16"/>
        <v>0</v>
      </c>
      <c r="C202" s="178">
        <f t="shared" si="17"/>
        <v>0</v>
      </c>
      <c r="D202" s="182">
        <f t="shared" si="14"/>
        <v>0</v>
      </c>
      <c r="E202" s="178">
        <f t="shared" si="18"/>
        <v>0</v>
      </c>
      <c r="F202" s="182">
        <f t="shared" si="19"/>
        <v>0</v>
      </c>
      <c r="G202" s="181">
        <f t="shared" si="15"/>
        <v>0</v>
      </c>
      <c r="H202" s="178" t="str">
        <f t="shared" si="20"/>
        <v/>
      </c>
      <c r="I202" s="40"/>
      <c r="J202" s="40"/>
      <c r="L202" s="185"/>
      <c r="M202" s="185"/>
    </row>
    <row r="203" spans="2:13">
      <c r="B203" s="144">
        <f t="shared" si="16"/>
        <v>0</v>
      </c>
      <c r="C203" s="178">
        <f t="shared" si="17"/>
        <v>0</v>
      </c>
      <c r="D203" s="182">
        <f t="shared" si="14"/>
        <v>0</v>
      </c>
      <c r="E203" s="178">
        <f t="shared" si="18"/>
        <v>0</v>
      </c>
      <c r="F203" s="182">
        <f t="shared" si="19"/>
        <v>0</v>
      </c>
      <c r="G203" s="181">
        <f t="shared" si="15"/>
        <v>0</v>
      </c>
      <c r="H203" s="178" t="str">
        <f t="shared" si="20"/>
        <v/>
      </c>
      <c r="I203" s="40"/>
      <c r="J203" s="40"/>
      <c r="L203" s="185"/>
      <c r="M203" s="185"/>
    </row>
    <row r="204" spans="2:13">
      <c r="B204" s="144">
        <f t="shared" si="16"/>
        <v>0</v>
      </c>
      <c r="C204" s="178">
        <f t="shared" si="17"/>
        <v>0</v>
      </c>
      <c r="D204" s="182">
        <f t="shared" si="14"/>
        <v>0</v>
      </c>
      <c r="E204" s="178">
        <f t="shared" si="18"/>
        <v>0</v>
      </c>
      <c r="F204" s="182">
        <f t="shared" si="19"/>
        <v>0</v>
      </c>
      <c r="G204" s="181">
        <f t="shared" si="15"/>
        <v>0</v>
      </c>
      <c r="H204" s="178" t="str">
        <f t="shared" si="20"/>
        <v/>
      </c>
      <c r="I204" s="40"/>
      <c r="J204" s="40"/>
      <c r="L204" s="185"/>
      <c r="M204" s="185"/>
    </row>
    <row r="205" spans="2:13">
      <c r="B205" s="144">
        <f t="shared" si="16"/>
        <v>0</v>
      </c>
      <c r="C205" s="178">
        <f t="shared" si="17"/>
        <v>0</v>
      </c>
      <c r="D205" s="182">
        <f t="shared" si="14"/>
        <v>0</v>
      </c>
      <c r="E205" s="178">
        <f t="shared" si="18"/>
        <v>0</v>
      </c>
      <c r="F205" s="182">
        <f t="shared" si="19"/>
        <v>0</v>
      </c>
      <c r="G205" s="181">
        <f t="shared" si="15"/>
        <v>0</v>
      </c>
      <c r="H205" s="178" t="str">
        <f t="shared" si="20"/>
        <v/>
      </c>
      <c r="I205" s="40"/>
      <c r="J205" s="40"/>
      <c r="L205" s="185"/>
      <c r="M205" s="185"/>
    </row>
    <row r="206" spans="2:13">
      <c r="B206" s="144">
        <f t="shared" si="16"/>
        <v>0</v>
      </c>
      <c r="C206" s="178">
        <f t="shared" si="17"/>
        <v>0</v>
      </c>
      <c r="D206" s="182">
        <f t="shared" si="14"/>
        <v>0</v>
      </c>
      <c r="E206" s="178">
        <f t="shared" si="18"/>
        <v>0</v>
      </c>
      <c r="F206" s="182">
        <f t="shared" si="19"/>
        <v>0</v>
      </c>
      <c r="G206" s="181">
        <f t="shared" si="15"/>
        <v>0</v>
      </c>
      <c r="H206" s="178" t="str">
        <f t="shared" si="20"/>
        <v/>
      </c>
      <c r="I206" s="40"/>
      <c r="J206" s="40"/>
      <c r="L206" s="185"/>
      <c r="M206" s="185"/>
    </row>
    <row r="207" spans="2:13">
      <c r="B207" s="144">
        <f t="shared" si="16"/>
        <v>0</v>
      </c>
      <c r="C207" s="178">
        <f t="shared" si="17"/>
        <v>0</v>
      </c>
      <c r="D207" s="182">
        <f t="shared" si="14"/>
        <v>0</v>
      </c>
      <c r="E207" s="178">
        <f t="shared" si="18"/>
        <v>0</v>
      </c>
      <c r="F207" s="182">
        <f t="shared" si="19"/>
        <v>0</v>
      </c>
      <c r="G207" s="181">
        <f t="shared" si="15"/>
        <v>0</v>
      </c>
      <c r="H207" s="178" t="str">
        <f t="shared" si="20"/>
        <v/>
      </c>
      <c r="I207" s="40"/>
      <c r="J207" s="40"/>
      <c r="L207" s="185"/>
      <c r="M207" s="185"/>
    </row>
    <row r="208" spans="2:13">
      <c r="B208" s="144">
        <f t="shared" si="16"/>
        <v>0</v>
      </c>
      <c r="C208" s="178">
        <f t="shared" si="17"/>
        <v>0</v>
      </c>
      <c r="D208" s="182">
        <f t="shared" si="14"/>
        <v>0</v>
      </c>
      <c r="E208" s="178">
        <f t="shared" si="18"/>
        <v>0</v>
      </c>
      <c r="F208" s="182">
        <f t="shared" si="19"/>
        <v>0</v>
      </c>
      <c r="G208" s="181">
        <f t="shared" si="15"/>
        <v>0</v>
      </c>
      <c r="H208" s="178" t="str">
        <f t="shared" si="20"/>
        <v/>
      </c>
      <c r="I208" s="40"/>
      <c r="J208" s="40"/>
      <c r="L208" s="185"/>
      <c r="M208" s="185"/>
    </row>
    <row r="209" spans="2:13">
      <c r="B209" s="144">
        <f t="shared" si="16"/>
        <v>0</v>
      </c>
      <c r="C209" s="178">
        <f t="shared" si="17"/>
        <v>0</v>
      </c>
      <c r="D209" s="182">
        <f t="shared" si="14"/>
        <v>0</v>
      </c>
      <c r="E209" s="178">
        <f t="shared" si="18"/>
        <v>0</v>
      </c>
      <c r="F209" s="182">
        <f t="shared" si="19"/>
        <v>0</v>
      </c>
      <c r="G209" s="181">
        <f t="shared" si="15"/>
        <v>0</v>
      </c>
      <c r="H209" s="178" t="str">
        <f t="shared" si="20"/>
        <v/>
      </c>
      <c r="I209" s="40"/>
      <c r="J209" s="40"/>
      <c r="L209" s="185"/>
      <c r="M209" s="185"/>
    </row>
    <row r="210" spans="2:13">
      <c r="B210" s="144">
        <f t="shared" si="16"/>
        <v>0</v>
      </c>
      <c r="C210" s="178">
        <f t="shared" si="17"/>
        <v>0</v>
      </c>
      <c r="D210" s="182">
        <f t="shared" si="14"/>
        <v>0</v>
      </c>
      <c r="E210" s="178">
        <f t="shared" si="18"/>
        <v>0</v>
      </c>
      <c r="F210" s="182">
        <f t="shared" si="19"/>
        <v>0</v>
      </c>
      <c r="G210" s="181">
        <f t="shared" si="15"/>
        <v>0</v>
      </c>
      <c r="H210" s="178" t="str">
        <f t="shared" si="20"/>
        <v/>
      </c>
      <c r="I210" s="40"/>
      <c r="J210" s="40"/>
      <c r="L210" s="185"/>
      <c r="M210" s="185"/>
    </row>
    <row r="211" spans="2:13">
      <c r="B211" s="144">
        <f t="shared" si="16"/>
        <v>0</v>
      </c>
      <c r="C211" s="178">
        <f t="shared" si="17"/>
        <v>0</v>
      </c>
      <c r="D211" s="182">
        <f t="shared" si="14"/>
        <v>0</v>
      </c>
      <c r="E211" s="178">
        <f t="shared" si="18"/>
        <v>0</v>
      </c>
      <c r="F211" s="182">
        <f t="shared" si="19"/>
        <v>0</v>
      </c>
      <c r="G211" s="181">
        <f t="shared" si="15"/>
        <v>0</v>
      </c>
      <c r="H211" s="178" t="str">
        <f t="shared" si="20"/>
        <v/>
      </c>
      <c r="I211" s="40"/>
      <c r="J211" s="40"/>
      <c r="L211" s="185"/>
      <c r="M211" s="185"/>
    </row>
    <row r="212" spans="2:13">
      <c r="B212" s="144">
        <f t="shared" si="16"/>
        <v>0</v>
      </c>
      <c r="C212" s="178">
        <f t="shared" si="17"/>
        <v>0</v>
      </c>
      <c r="D212" s="182">
        <f t="shared" si="14"/>
        <v>0</v>
      </c>
      <c r="E212" s="178">
        <f t="shared" si="18"/>
        <v>0</v>
      </c>
      <c r="F212" s="182">
        <f t="shared" si="19"/>
        <v>0</v>
      </c>
      <c r="G212" s="181">
        <f t="shared" si="15"/>
        <v>0</v>
      </c>
      <c r="H212" s="178" t="str">
        <f t="shared" si="20"/>
        <v/>
      </c>
      <c r="I212" s="40"/>
      <c r="J212" s="40"/>
    </row>
    <row r="213" spans="2:13">
      <c r="B213" s="144">
        <f t="shared" si="16"/>
        <v>0</v>
      </c>
      <c r="C213" s="178">
        <f t="shared" si="17"/>
        <v>0</v>
      </c>
      <c r="D213" s="182">
        <f t="shared" ref="D213:D276" si="21">IF($B213&gt;0,$C213*$E$10,0)</f>
        <v>0</v>
      </c>
      <c r="E213" s="178">
        <f t="shared" si="18"/>
        <v>0</v>
      </c>
      <c r="F213" s="182">
        <f t="shared" si="19"/>
        <v>0</v>
      </c>
      <c r="G213" s="181">
        <f t="shared" ref="G213:G276" si="22">IF($G214&gt;0,G214+F213,F213)</f>
        <v>0</v>
      </c>
      <c r="H213" s="178" t="str">
        <f t="shared" si="20"/>
        <v/>
      </c>
      <c r="I213" s="40"/>
      <c r="J213" s="40"/>
    </row>
    <row r="214" spans="2:13">
      <c r="B214" s="144">
        <f t="shared" ref="B214:B277" si="23">IF($E$8="Imperial",IF(B213&gt;0,B213-1,0),IF($B213&gt;($N$9+$E$14+25.4),$B213-25.4,IF(AND($B213&gt;($N$9+$E$14),$B213&lt;=($N$9+$E$14+25.4)),($N$9+$E$14),IF(AND($B213&lt;=($N$9+$E$14),$B213&gt;($E$14+25.4)),$B213-25.4,IF(AND($B213&gt;$E$14,$B213&lt;=($E$14+25.4)),$E$14,IF(AND($B213&gt;25.4,$B213&lt;=$E$14),$B213-25.4,0))))))</f>
        <v>0</v>
      </c>
      <c r="C214" s="178">
        <f t="shared" ref="C214:C277" si="24">IF($E$8="Imperial", IF($E$7="SC-44",     IF(B214=44+$E$14,    0.331,     IF(B214=43+$E$14,   0.728,     IF(B214=42+$E$14,    0.981,      IF(B214=41+$E$14,    1.175,       IF(B214=40+$E$14,     1.345,       IF(B214=39+$E$14,    1.495,      IF(B214=38+$E$14,   1.627,    IF(B214=37+$E$14,    1.739,     IF(B214=36+$E$14,   1.84,       IF(B214=35+$E$14,     1.937,      IF(B214=34+$E$14,   2.028,      IF(B214=33+$E$14,  2.105,     IF(B214=32+$E$14,   2.176,      IF(B214=31+$E$14,   2.246,     IF(B214=30+$E$14,    2.315,     IF(B214=29+$E$14,      2.378,      IF(B214=28+$E$14,    2.431,     IF(B214=27+$E$14,   2.475,     IF(B214=26+$E$14,   2.521,      IF(B214=25+$E$14,   2.563,      IF(B214=24+$E$14,    2.603,     IF(B214=23+$E$14,    2.64,     IF(B214=22+$E$14,    2.672,     IF(B214=21+$E$14,    2.698,      IF(B214=20+$E$14,    2.722,      IF(B214=19+$E$14,   2.744,        IF(B214=18+$E$14,    2.763,      IF(B214=17+$E$14,    2.781,     IF(B214=16+$E$14,    2.799,     IF(B214=15+$E$14,   2.818,       IF(B214=14+$E$14,     2.836,    IF(B214=13+$E$14,     2.854,      IF(B214=12+$E$14,       2.872,     IF(B214=11+$E$14,    2.891,     IF(B214=10+$E$14,     2.909,     IF(B214=9+$E$14,     2.927,     IF(B214=8+$E$14,    2.946,      IF(B214=7+$E$14,      2.964,      IF(B214=6+$E$14,     2.982,      IF(B214=5+$E$14,    3,      IF(B214=4+$E$14,    3.019,   IF(B214=3+$E$14,      3.37,    IF(B214=2+$E$14,    3.055,      IF(B214=1+$E$14,    3.074,    0)))))))))))))))))))))))))))))))))))))))))))),   IF(B214=34+$E$14,     0.444,     IF(B214=33+$E$14,   0.872,      IF(B214=32+$E$14,    1.11,     IF(B214=31+$E$14,    1.304,      IF(B214=30+$E$14,    1.464,       IF(B214=29+$E$14,    1.594,     IF(B214=28+$E$14,    1.708,     IF(B214=27+$E$14,   1.816,      IF(B214=26+$E$14,    1.913,     IF(B214=25+$E$14,    1.998,    IF(B214=24+$E$14,      2.079,    IF(B214=23+$E$14,    2.155,     IF(B214=22+$E$14,    2.216,    IF(B214=21+$E$14,    2.273,    IF(B214=20+$E$14,     2.326,     IF(B214=19+$E$14,   2.375,     IF(B214=18+$E$14,   2.42,     IF(B214=17+$E$14,   2.451,      IF(B214=16+$E$14,   2.484,       IF(B214=15+$E$14,   2.514,        IF(B214=14+$E$14,    2.536,       IF(B214=13+$E$14,    2.558,         IF(B214=12+$E$14,    2.58,      IF(B214=11+$E$14,    2.602,     IF(B214=10+$E$14,   2.624,      IF(B214=9+$E$14,   2.646,       IF(B214=8+$E$14,    2.668,        IF(B214=7+$E$14,     2.69,       IF(B214=6+$E$14,    2.712,        IF(B214=5+$E$14,   2.734,      IF(B214=4+$E$14,    2.756,     IF(B214=3+$E$14,    2.778,      IF(B214=2+$E$14,    2.8,       IF(B214=1+$E$14,    2.822,        0))))))))))))))))))))))))))))))))))),   IF($E$7="SC-44",     IF(B214=1117+$E$14,    0.009,       IF(B214=1091.6+$E$14,   0.021,        IF(B214=1066.2+$E$14,    0.028,       IF(B214=1040.8+$E$14,   0.033,        IF(B214=1015.4+$E$14,   0.038,        IF(B214=990+$E$14,   0.042,       IF(B214=964.6+$E$14,    0.046,      IF(B214=939.2+$E$14,   0.049,        IF(B214=913.8+$E$14,    0.052,         IF(B214=888.4+$E$14,    0.055,       IF(B214=863+$E$14,    0.057,        IF(B214=837.6+$E$14,    0.06,       IF(B214=812.2+$E$14,    0.062,       IF(B214=786.8+$E$14,    0.064,      IF(B214=761.4+$E$14,    0.066,        IF(B214=736+$E$14,    0.067,         IF(B214=710.6+$E$14,    0.069,       IF(B214=685.2+$E$14,   0.07,        IF(B214=659.8+$E$14,    0.071,       IF(B214=634.4+$E$14,   0.073,       IF(B214=609+$E$14,    0.074,      IF(B214=583.6+$E$14,    0.075,        IF(B214=558.2+$E$14,    0.076,        IF(B214=532.8+$E$14,    0.076,        IF(B214=507.4+$E$14,    0.077,        IF(B214=482+$E$14,    0.078,       IF(B214=456.6+$E$14,     0.078,       IF(B214=431.2+$E$14,     0.079,      IF(B214=405.8+$E$14,     0.079,        IF(B214=380.4+$E$14,   0.08,        IF(B214=355+$E$14,    0.08,      IF(B214=329.6+$E$14,     0.081,        IF(B214=304.2+$E$14,    0.081,       IF(B214=278.8+$E$14,     0.082,       IF(B214=253.4+$E$14,    0.082,      IF(B214=228+$E$14,   0.083,        IF(B214=202.6+$E$14,     0.083,        IF(B214=177.2+$E$14,     0.084,      IF(B214=151.8+$E$14,     0.084,        IF(B214=126.4+$E$14,    0.085,       IF(B214=101+$E$14,     0.086,       IF(B214=75.6+$E$14,     0.086,       IF(B214=50.2+$E$14,     0.087,        IF(B214=24.8+$E$14,     0.087,        0)))))))))))))))))))))))))))))))))))))))))))),           IF(B214=863+$E$14,    0.013,         IF(B214=837.6+$E$14,    0.025,         IF(B214=812.2+$E$14,    0.031,     IF(B214=786.8+$E$14,   0.037,      IF(B214=761.4+$E$14,    0.041,     IF(B214=736+$E$14,    0.045,     IF(B214=710.6+$E$14,    0.048,    IF(B214=685.2+$E$14,   0.051,     IF(B214=659.8+$E$14,  0.054,      IF(B214=634.4+$E$14,   0.057,     IF(B214=609+$E$14,   0.059,     IF(B214=583.6+$E$14,   0.061,     IF(B214=558.2+$E$14,   0.063,    IF(B214=532.8+$E$14,       0.064,    IF(B214=507.4+$E$14,   0.066,   IF(B214=482+$E$14,  0.067,    IF(B214=456.6+$E$14,   0.069,    IF(B214=431.2+$E$14,   0.069,    IF(B214=405.8+$E$14,   0.07,      IF(B214=380.4+$E$14,   0.071,    IF(B214=355+$E$14,   0.072,    IF(B214=329.6+$E$14,   0.072,     IF(B214=304.2+$E$14,    0.073,   IF(B214=278.8+$E$14,   0.074,    IF(B214=253.4+$E$14,     0.074,     IF(B214=228+$E$14,    0.075,     IF(B214=202.6+$E$14,     0.076,     IF(B214=177.2+$E$14,    0.076,    IF(B214=151.8+$E$14,    0.077,    IF(B214=126.4+$E$14,    0.077,     IF(B214=101+$E$14,    0.078,     IF(B214=75.6+$E$14,     0.079,        IF(B214=50.2+$E$14,     0.079,        IF(B214=24.8+$E$14,    0.08,        0))))))))))))))))))))))))))))))))))))</f>
        <v>0</v>
      </c>
      <c r="D214" s="182">
        <f t="shared" si="21"/>
        <v>0</v>
      </c>
      <c r="E214" s="178">
        <f t="shared" ref="E214:E277" si="25">IF($E$8="Imperial",           IF($G$12,                   IF($E$7="SC-44",                            IF(OR($B214&gt;($E$14+$N$9),AND($B214&gt;0,$B214&lt;=$E$14)),          (((((($N$10+$E$15)*1*$N$11)/1728)*$E$11))*$E$10)+(((((24-$E$15)*1*$N$11)/1728)*$E$11)*(ROUNDUP(($E$10/$E$16),0)))+(((24*1*(($N$10+24-$E$15)*$E$16))/1728)*$E$11),                             IF(AND($B214&gt;$E$14,$B214&lt;=($E$14+$N$9)),                           ((((((($N$10+$E$15)*1*$N$11)/1728)-$C214)*$E$11))*$E$10)+(((((24-$E$15)*1*$N$11)/1728)*$E$11)*(ROUNDUP(($E$10/$E$16),0)))+(((24*1*(($N$10+24-$E$15)*$E$16))/1728)*$E$11),            0)),                IF(OR($B214&gt;($E$14+$N$9),AND($B214&gt;0,$B214&lt;=$E$14)),                        ((((((($N$10+$E$15)*1*$N$11)/1728)*$E$11))*$E$10)+(((((24-$E$15)*1*$N$11)/1728)*$E$11)*(ROUNDUP(($E$10/$E$16),0)))+(((24*1*(($N$10+24-$E$15)*$E$16))/1728)*$E$11)),                                           IF(AND($B214&gt;$E$14,$B214&lt;=($E$14+$N$9)),               (((((((($N$10+$E$15)*1*$N$11)/1728)-$C214)*$E$11))*$E$10)+(((((24-$E$15)*1*$N$11)/1728)*$E$11)*(ROUNDUP(($E$10/$E$16),0)))+(((24*1*(($N$10+24-$E$15)*$E$16))/1728)*$E$11)),                            0))),                                                                                                                                                              IF($E$7="SC-44",            IF(OR($B214&gt;($E$14+$N$9),AND($B214&gt;0,$B214&lt;=$E$14)),           ((((($N$10+$E$15)*1*$N$11)/1728)*$E$11))*$E$10,             IF(AND($B214&gt;$E$14,$B214&lt;=($E$14+$N$9)),            ((((((($N$10+$E$15)*1*$N$11)/1728)-$C214)*$E$11))*$E$10),     0)),         IF(OR($B214&gt;($E$14+$N$9),AND($B214&gt;0,$B214&lt;=$E$14)),    ((((($N$10+$E$15)*1*$N$11)/1728)*$E$11))*$E$10,               IF(AND($B214&gt;$E$14,$B214&lt;=($E$14+$N$9)),         (((((($N$10+$E$15)*1*$N$11)/1728)-$C214)*$E$11))*$E$10,                   0)))),                                                                                                                                                IF($G$12,           IF($E$7="SC-44",                             IF(OR($B214&gt;($E$14+$N$9),AND($B214&gt;0,$B214&lt;=$E$14)),                                      (((((($N$10+$E$15)/1000)*(25.4/1000)*($N$11/1000))*$E$11))*$E$10)+((((0.61-($E$15/1000))*(25.4/1000)*($N$11/1000))*$E$11)*(ROUNDUP((($E$10/1000)/($E$16/1000)),0)))+(((0.61*(25.4/1000)*((($N$10/1000)+0.61-($E$15/1000))*($E$16/1000))))*$E$11),                                      IF(AND($B214&gt;$E$14,$B214&lt;=($E$14+ $N$9)),                                  (((((((($N$10+$E$15)/1000)*(25.4/1000)*($N$11/1000))-$C214)*$E$11))*$E$10)+((((0.61-($E$15/1000))*(25.4/1000)*($N$11/1000))*$E$11)*(ROUNDUP((($E$10/1000)/($E$16/1000)),0)))+(0.61*(25.4/1000)*(($N$10/1000)+0.61-($E$15/1000))*($E$16/1000)))*$E$11,           0)),                                                                                                                                 IF(OR($B214&gt;($E$14+$N$9),AND($B214&gt;0,$B214&lt;=$E$14)),                                             (((((($N$10+$E$15)/1000)*(25.4/1000)*($N$11/1000))*$E$11))*$E$10)+((((0.61-($E$15/1000))*(25.4/1000)*($N$11/1000))*$E$11)*(ROUNDUP((($E$10/1000)/($E$16/1000)),0)))+(((0.61*(25.4/1000)*((($N$10/1000)+0.61-($E$15/1000))*($E$16/1000)))*$E$11)),                                                                                           IF(AND($B214&gt;$E$14,$B214&lt;=($E$14+ $N$9)),                                                  (((((((($N$10+$E$15)/1000)*(25.4/1000)*($N$11/1000))-$C214)*$E$11))*$E$10)+((((0.61-($E$15/1000))*(25.4/1000)*($N$11/1000))*$E$11)*(ROUNDUP((($E$10/1000)/($E$16/1000)),0)))+(0.61*(25.4/1000)*(($N$10/1000)+0.61-($E$15/1000))*($E$16/1000)))*$E$11,                     0))),                                                                                 IF($E$7="SC-44",                            IF(OR($B214&gt;($E$14+$N$9),AND($B214&gt;0,$B214&lt;=$E$14)),                ((((($N$10+$E$15)/1000)*(25.4/1000)*($N$11/1000))*$E$11))*$E$10,                                                                        IF(AND($B214&gt;$E$14,$B214&lt;=($E$14+ $N$9)),                      (((((($N$10+$E$15)/1000)*(25.4/1000)*($N$11/1000))-$C214)*$E$11))*$E$10,                              0)),                                                                                                                    IF(OR($B214&gt;($E$14+$N$9),AND($B214&gt;0,$B214&lt;=$E$14)),                    ((((($N$10+$E$15)/1000)*(25.4/1000)*($N$11/1000))*$E$11))*$E$10,                                                                                                               IF(AND($B214&gt;$E$14,$B214&lt;=($E$14+ $N$9)),             (((((($N$10+$E$15)/1000)*(25.4/1000)*($N$11/1000))-$C214)*$E$11))*$E$10,                      0)))))</f>
        <v>0</v>
      </c>
      <c r="F214" s="182">
        <f t="shared" ref="F214:F277" si="26">$E214+$D214</f>
        <v>0</v>
      </c>
      <c r="G214" s="181">
        <f t="shared" si="22"/>
        <v>0</v>
      </c>
      <c r="H214" s="178" t="str">
        <f t="shared" si="20"/>
        <v/>
      </c>
      <c r="I214" s="40"/>
      <c r="J214" s="40"/>
    </row>
    <row r="215" spans="2:13">
      <c r="B215" s="144">
        <f t="shared" si="23"/>
        <v>0</v>
      </c>
      <c r="C215" s="178">
        <f t="shared" si="24"/>
        <v>0</v>
      </c>
      <c r="D215" s="182">
        <f t="shared" si="21"/>
        <v>0</v>
      </c>
      <c r="E215" s="178">
        <f t="shared" si="25"/>
        <v>0</v>
      </c>
      <c r="F215" s="182">
        <f t="shared" si="26"/>
        <v>0</v>
      </c>
      <c r="G215" s="181">
        <f t="shared" si="22"/>
        <v>0</v>
      </c>
      <c r="H215" s="178" t="str">
        <f t="shared" ref="H215:H278" si="27">IF($E$8="Imperial",IF($B215&gt;0,$E$12+($B215/12),""),IF($B215&gt;0,$E$12+($B215/1000),""))</f>
        <v/>
      </c>
      <c r="I215" s="40"/>
      <c r="J215" s="40"/>
    </row>
    <row r="216" spans="2:13">
      <c r="B216" s="144">
        <f t="shared" si="23"/>
        <v>0</v>
      </c>
      <c r="C216" s="178">
        <f t="shared" si="24"/>
        <v>0</v>
      </c>
      <c r="D216" s="182">
        <f t="shared" si="21"/>
        <v>0</v>
      </c>
      <c r="E216" s="178">
        <f t="shared" si="25"/>
        <v>0</v>
      </c>
      <c r="F216" s="182">
        <f t="shared" si="26"/>
        <v>0</v>
      </c>
      <c r="G216" s="181">
        <f t="shared" si="22"/>
        <v>0</v>
      </c>
      <c r="H216" s="178" t="str">
        <f t="shared" si="27"/>
        <v/>
      </c>
      <c r="I216" s="40"/>
      <c r="J216" s="40"/>
    </row>
    <row r="217" spans="2:13">
      <c r="B217" s="144">
        <f t="shared" si="23"/>
        <v>0</v>
      </c>
      <c r="C217" s="178">
        <f t="shared" si="24"/>
        <v>0</v>
      </c>
      <c r="D217" s="182">
        <f t="shared" si="21"/>
        <v>0</v>
      </c>
      <c r="E217" s="178">
        <f t="shared" si="25"/>
        <v>0</v>
      </c>
      <c r="F217" s="182">
        <f t="shared" si="26"/>
        <v>0</v>
      </c>
      <c r="G217" s="181">
        <f t="shared" si="22"/>
        <v>0</v>
      </c>
      <c r="H217" s="178" t="str">
        <f t="shared" si="27"/>
        <v/>
      </c>
      <c r="I217" s="40"/>
      <c r="J217" s="40"/>
    </row>
    <row r="218" spans="2:13">
      <c r="B218" s="144">
        <f t="shared" si="23"/>
        <v>0</v>
      </c>
      <c r="C218" s="178">
        <f t="shared" si="24"/>
        <v>0</v>
      </c>
      <c r="D218" s="182">
        <f t="shared" si="21"/>
        <v>0</v>
      </c>
      <c r="E218" s="178">
        <f t="shared" si="25"/>
        <v>0</v>
      </c>
      <c r="F218" s="182">
        <f t="shared" si="26"/>
        <v>0</v>
      </c>
      <c r="G218" s="181">
        <f t="shared" si="22"/>
        <v>0</v>
      </c>
      <c r="H218" s="178" t="str">
        <f t="shared" si="27"/>
        <v/>
      </c>
      <c r="I218" s="40"/>
      <c r="J218" s="40"/>
    </row>
    <row r="219" spans="2:13">
      <c r="B219" s="144">
        <f t="shared" si="23"/>
        <v>0</v>
      </c>
      <c r="C219" s="178">
        <f t="shared" si="24"/>
        <v>0</v>
      </c>
      <c r="D219" s="182">
        <f t="shared" si="21"/>
        <v>0</v>
      </c>
      <c r="E219" s="178">
        <f t="shared" si="25"/>
        <v>0</v>
      </c>
      <c r="F219" s="182">
        <f t="shared" si="26"/>
        <v>0</v>
      </c>
      <c r="G219" s="181">
        <f t="shared" si="22"/>
        <v>0</v>
      </c>
      <c r="H219" s="178" t="str">
        <f t="shared" si="27"/>
        <v/>
      </c>
      <c r="I219" s="40"/>
      <c r="J219" s="40"/>
    </row>
    <row r="220" spans="2:13">
      <c r="B220" s="144">
        <f t="shared" si="23"/>
        <v>0</v>
      </c>
      <c r="C220" s="178">
        <f t="shared" si="24"/>
        <v>0</v>
      </c>
      <c r="D220" s="182">
        <f t="shared" si="21"/>
        <v>0</v>
      </c>
      <c r="E220" s="178">
        <f t="shared" si="25"/>
        <v>0</v>
      </c>
      <c r="F220" s="182">
        <f t="shared" si="26"/>
        <v>0</v>
      </c>
      <c r="G220" s="181">
        <f t="shared" si="22"/>
        <v>0</v>
      </c>
      <c r="H220" s="178" t="str">
        <f t="shared" si="27"/>
        <v/>
      </c>
      <c r="I220" s="40"/>
      <c r="J220" s="40"/>
    </row>
    <row r="221" spans="2:13">
      <c r="B221" s="144">
        <f t="shared" si="23"/>
        <v>0</v>
      </c>
      <c r="C221" s="178">
        <f t="shared" si="24"/>
        <v>0</v>
      </c>
      <c r="D221" s="182">
        <f t="shared" si="21"/>
        <v>0</v>
      </c>
      <c r="E221" s="178">
        <f t="shared" si="25"/>
        <v>0</v>
      </c>
      <c r="F221" s="182">
        <f t="shared" si="26"/>
        <v>0</v>
      </c>
      <c r="G221" s="181">
        <f t="shared" si="22"/>
        <v>0</v>
      </c>
      <c r="H221" s="178" t="str">
        <f t="shared" si="27"/>
        <v/>
      </c>
      <c r="I221" s="40"/>
      <c r="J221" s="40"/>
    </row>
    <row r="222" spans="2:13">
      <c r="B222" s="144">
        <f t="shared" si="23"/>
        <v>0</v>
      </c>
      <c r="C222" s="178">
        <f t="shared" si="24"/>
        <v>0</v>
      </c>
      <c r="D222" s="182">
        <f t="shared" si="21"/>
        <v>0</v>
      </c>
      <c r="E222" s="178">
        <f t="shared" si="25"/>
        <v>0</v>
      </c>
      <c r="F222" s="182">
        <f t="shared" si="26"/>
        <v>0</v>
      </c>
      <c r="G222" s="181">
        <f t="shared" si="22"/>
        <v>0</v>
      </c>
      <c r="H222" s="178" t="str">
        <f t="shared" si="27"/>
        <v/>
      </c>
      <c r="I222" s="40"/>
      <c r="J222" s="40"/>
    </row>
    <row r="223" spans="2:13">
      <c r="B223" s="144">
        <f t="shared" si="23"/>
        <v>0</v>
      </c>
      <c r="C223" s="178">
        <f t="shared" si="24"/>
        <v>0</v>
      </c>
      <c r="D223" s="182">
        <f t="shared" si="21"/>
        <v>0</v>
      </c>
      <c r="E223" s="178">
        <f t="shared" si="25"/>
        <v>0</v>
      </c>
      <c r="F223" s="182">
        <f t="shared" si="26"/>
        <v>0</v>
      </c>
      <c r="G223" s="181">
        <f t="shared" si="22"/>
        <v>0</v>
      </c>
      <c r="H223" s="178" t="str">
        <f t="shared" si="27"/>
        <v/>
      </c>
      <c r="I223" s="40"/>
      <c r="J223" s="40"/>
    </row>
    <row r="224" spans="2:13">
      <c r="B224" s="144">
        <f t="shared" si="23"/>
        <v>0</v>
      </c>
      <c r="C224" s="178">
        <f t="shared" si="24"/>
        <v>0</v>
      </c>
      <c r="D224" s="182">
        <f t="shared" si="21"/>
        <v>0</v>
      </c>
      <c r="E224" s="178">
        <f t="shared" si="25"/>
        <v>0</v>
      </c>
      <c r="F224" s="182">
        <f t="shared" si="26"/>
        <v>0</v>
      </c>
      <c r="G224" s="181">
        <f t="shared" si="22"/>
        <v>0</v>
      </c>
      <c r="H224" s="178" t="str">
        <f t="shared" si="27"/>
        <v/>
      </c>
      <c r="I224" s="40"/>
      <c r="J224" s="40"/>
    </row>
    <row r="225" spans="2:10">
      <c r="B225" s="144">
        <f t="shared" si="23"/>
        <v>0</v>
      </c>
      <c r="C225" s="178">
        <f t="shared" si="24"/>
        <v>0</v>
      </c>
      <c r="D225" s="182">
        <f t="shared" si="21"/>
        <v>0</v>
      </c>
      <c r="E225" s="178">
        <f t="shared" si="25"/>
        <v>0</v>
      </c>
      <c r="F225" s="182">
        <f t="shared" si="26"/>
        <v>0</v>
      </c>
      <c r="G225" s="181">
        <f t="shared" si="22"/>
        <v>0</v>
      </c>
      <c r="H225" s="178" t="str">
        <f t="shared" si="27"/>
        <v/>
      </c>
      <c r="I225" s="40"/>
      <c r="J225" s="40"/>
    </row>
    <row r="226" spans="2:10">
      <c r="B226" s="144">
        <f t="shared" si="23"/>
        <v>0</v>
      </c>
      <c r="C226" s="178">
        <f t="shared" si="24"/>
        <v>0</v>
      </c>
      <c r="D226" s="182">
        <f t="shared" si="21"/>
        <v>0</v>
      </c>
      <c r="E226" s="178">
        <f t="shared" si="25"/>
        <v>0</v>
      </c>
      <c r="F226" s="182">
        <f t="shared" si="26"/>
        <v>0</v>
      </c>
      <c r="G226" s="181">
        <f t="shared" si="22"/>
        <v>0</v>
      </c>
      <c r="H226" s="178" t="str">
        <f t="shared" si="27"/>
        <v/>
      </c>
      <c r="I226" s="40"/>
      <c r="J226" s="40"/>
    </row>
    <row r="227" spans="2:10">
      <c r="B227" s="144">
        <f t="shared" si="23"/>
        <v>0</v>
      </c>
      <c r="C227" s="178">
        <f t="shared" si="24"/>
        <v>0</v>
      </c>
      <c r="D227" s="182">
        <f t="shared" si="21"/>
        <v>0</v>
      </c>
      <c r="E227" s="178">
        <f t="shared" si="25"/>
        <v>0</v>
      </c>
      <c r="F227" s="182">
        <f t="shared" si="26"/>
        <v>0</v>
      </c>
      <c r="G227" s="181">
        <f t="shared" si="22"/>
        <v>0</v>
      </c>
      <c r="H227" s="178" t="str">
        <f t="shared" si="27"/>
        <v/>
      </c>
      <c r="I227" s="40"/>
      <c r="J227" s="40"/>
    </row>
    <row r="228" spans="2:10">
      <c r="B228" s="144">
        <f t="shared" si="23"/>
        <v>0</v>
      </c>
      <c r="C228" s="178">
        <f t="shared" si="24"/>
        <v>0</v>
      </c>
      <c r="D228" s="182">
        <f t="shared" si="21"/>
        <v>0</v>
      </c>
      <c r="E228" s="178">
        <f t="shared" si="25"/>
        <v>0</v>
      </c>
      <c r="F228" s="182">
        <f t="shared" si="26"/>
        <v>0</v>
      </c>
      <c r="G228" s="181">
        <f t="shared" si="22"/>
        <v>0</v>
      </c>
      <c r="H228" s="178" t="str">
        <f t="shared" si="27"/>
        <v/>
      </c>
      <c r="I228" s="40"/>
      <c r="J228" s="40"/>
    </row>
    <row r="229" spans="2:10">
      <c r="B229" s="144">
        <f t="shared" si="23"/>
        <v>0</v>
      </c>
      <c r="C229" s="178">
        <f t="shared" si="24"/>
        <v>0</v>
      </c>
      <c r="D229" s="182">
        <f t="shared" si="21"/>
        <v>0</v>
      </c>
      <c r="E229" s="178">
        <f t="shared" si="25"/>
        <v>0</v>
      </c>
      <c r="F229" s="182">
        <f t="shared" si="26"/>
        <v>0</v>
      </c>
      <c r="G229" s="181">
        <f t="shared" si="22"/>
        <v>0</v>
      </c>
      <c r="H229" s="178" t="str">
        <f t="shared" si="27"/>
        <v/>
      </c>
      <c r="I229" s="40"/>
      <c r="J229" s="40"/>
    </row>
    <row r="230" spans="2:10">
      <c r="B230" s="144">
        <f t="shared" si="23"/>
        <v>0</v>
      </c>
      <c r="C230" s="178">
        <f t="shared" si="24"/>
        <v>0</v>
      </c>
      <c r="D230" s="182">
        <f t="shared" si="21"/>
        <v>0</v>
      </c>
      <c r="E230" s="178">
        <f t="shared" si="25"/>
        <v>0</v>
      </c>
      <c r="F230" s="182">
        <f t="shared" si="26"/>
        <v>0</v>
      </c>
      <c r="G230" s="181">
        <f t="shared" si="22"/>
        <v>0</v>
      </c>
      <c r="H230" s="178" t="str">
        <f t="shared" si="27"/>
        <v/>
      </c>
      <c r="I230" s="40"/>
      <c r="J230" s="40"/>
    </row>
    <row r="231" spans="2:10">
      <c r="B231" s="144">
        <f t="shared" si="23"/>
        <v>0</v>
      </c>
      <c r="C231" s="178">
        <f t="shared" si="24"/>
        <v>0</v>
      </c>
      <c r="D231" s="182">
        <f t="shared" si="21"/>
        <v>0</v>
      </c>
      <c r="E231" s="178">
        <f t="shared" si="25"/>
        <v>0</v>
      </c>
      <c r="F231" s="182">
        <f t="shared" si="26"/>
        <v>0</v>
      </c>
      <c r="G231" s="181">
        <f t="shared" si="22"/>
        <v>0</v>
      </c>
      <c r="H231" s="178" t="str">
        <f t="shared" si="27"/>
        <v/>
      </c>
      <c r="I231" s="40"/>
      <c r="J231" s="40"/>
    </row>
    <row r="232" spans="2:10">
      <c r="B232" s="144">
        <f t="shared" si="23"/>
        <v>0</v>
      </c>
      <c r="C232" s="178">
        <f t="shared" si="24"/>
        <v>0</v>
      </c>
      <c r="D232" s="182">
        <f t="shared" si="21"/>
        <v>0</v>
      </c>
      <c r="E232" s="178">
        <f t="shared" si="25"/>
        <v>0</v>
      </c>
      <c r="F232" s="182">
        <f t="shared" si="26"/>
        <v>0</v>
      </c>
      <c r="G232" s="181">
        <f t="shared" si="22"/>
        <v>0</v>
      </c>
      <c r="H232" s="178" t="str">
        <f t="shared" si="27"/>
        <v/>
      </c>
      <c r="I232" s="40"/>
      <c r="J232" s="40"/>
    </row>
    <row r="233" spans="2:10">
      <c r="B233" s="144">
        <f t="shared" si="23"/>
        <v>0</v>
      </c>
      <c r="C233" s="178">
        <f t="shared" si="24"/>
        <v>0</v>
      </c>
      <c r="D233" s="182">
        <f t="shared" si="21"/>
        <v>0</v>
      </c>
      <c r="E233" s="178">
        <f t="shared" si="25"/>
        <v>0</v>
      </c>
      <c r="F233" s="182">
        <f t="shared" si="26"/>
        <v>0</v>
      </c>
      <c r="G233" s="181">
        <f t="shared" si="22"/>
        <v>0</v>
      </c>
      <c r="H233" s="178" t="str">
        <f t="shared" si="27"/>
        <v/>
      </c>
      <c r="I233" s="40"/>
      <c r="J233" s="40"/>
    </row>
    <row r="234" spans="2:10">
      <c r="B234" s="144">
        <f t="shared" si="23"/>
        <v>0</v>
      </c>
      <c r="C234" s="178">
        <f t="shared" si="24"/>
        <v>0</v>
      </c>
      <c r="D234" s="182">
        <f t="shared" si="21"/>
        <v>0</v>
      </c>
      <c r="E234" s="178">
        <f t="shared" si="25"/>
        <v>0</v>
      </c>
      <c r="F234" s="182">
        <f t="shared" si="26"/>
        <v>0</v>
      </c>
      <c r="G234" s="181">
        <f t="shared" si="22"/>
        <v>0</v>
      </c>
      <c r="H234" s="178" t="str">
        <f t="shared" si="27"/>
        <v/>
      </c>
      <c r="I234" s="40"/>
      <c r="J234" s="40"/>
    </row>
    <row r="235" spans="2:10">
      <c r="B235" s="144">
        <f t="shared" si="23"/>
        <v>0</v>
      </c>
      <c r="C235" s="178">
        <f t="shared" si="24"/>
        <v>0</v>
      </c>
      <c r="D235" s="182">
        <f t="shared" si="21"/>
        <v>0</v>
      </c>
      <c r="E235" s="178">
        <f t="shared" si="25"/>
        <v>0</v>
      </c>
      <c r="F235" s="182">
        <f t="shared" si="26"/>
        <v>0</v>
      </c>
      <c r="G235" s="181">
        <f t="shared" si="22"/>
        <v>0</v>
      </c>
      <c r="H235" s="178" t="str">
        <f t="shared" si="27"/>
        <v/>
      </c>
      <c r="I235" s="40"/>
      <c r="J235" s="40"/>
    </row>
    <row r="236" spans="2:10">
      <c r="B236" s="144">
        <f t="shared" si="23"/>
        <v>0</v>
      </c>
      <c r="C236" s="178">
        <f t="shared" si="24"/>
        <v>0</v>
      </c>
      <c r="D236" s="182">
        <f t="shared" si="21"/>
        <v>0</v>
      </c>
      <c r="E236" s="178">
        <f t="shared" si="25"/>
        <v>0</v>
      </c>
      <c r="F236" s="182">
        <f t="shared" si="26"/>
        <v>0</v>
      </c>
      <c r="G236" s="181">
        <f t="shared" si="22"/>
        <v>0</v>
      </c>
      <c r="H236" s="178" t="str">
        <f t="shared" si="27"/>
        <v/>
      </c>
      <c r="I236" s="40"/>
      <c r="J236" s="40"/>
    </row>
    <row r="237" spans="2:10">
      <c r="B237" s="144">
        <f t="shared" si="23"/>
        <v>0</v>
      </c>
      <c r="C237" s="178">
        <f t="shared" si="24"/>
        <v>0</v>
      </c>
      <c r="D237" s="182">
        <f t="shared" si="21"/>
        <v>0</v>
      </c>
      <c r="E237" s="178">
        <f t="shared" si="25"/>
        <v>0</v>
      </c>
      <c r="F237" s="182">
        <f t="shared" si="26"/>
        <v>0</v>
      </c>
      <c r="G237" s="181">
        <f t="shared" si="22"/>
        <v>0</v>
      </c>
      <c r="H237" s="178" t="str">
        <f t="shared" si="27"/>
        <v/>
      </c>
      <c r="I237" s="40"/>
      <c r="J237" s="40"/>
    </row>
    <row r="238" spans="2:10">
      <c r="B238" s="144">
        <f t="shared" si="23"/>
        <v>0</v>
      </c>
      <c r="C238" s="178">
        <f t="shared" si="24"/>
        <v>0</v>
      </c>
      <c r="D238" s="182">
        <f t="shared" si="21"/>
        <v>0</v>
      </c>
      <c r="E238" s="178">
        <f t="shared" si="25"/>
        <v>0</v>
      </c>
      <c r="F238" s="182">
        <f t="shared" si="26"/>
        <v>0</v>
      </c>
      <c r="G238" s="181">
        <f t="shared" si="22"/>
        <v>0</v>
      </c>
      <c r="H238" s="178" t="str">
        <f t="shared" si="27"/>
        <v/>
      </c>
      <c r="I238" s="40"/>
      <c r="J238" s="40"/>
    </row>
    <row r="239" spans="2:10">
      <c r="B239" s="144">
        <f t="shared" si="23"/>
        <v>0</v>
      </c>
      <c r="C239" s="178">
        <f t="shared" si="24"/>
        <v>0</v>
      </c>
      <c r="D239" s="182">
        <f t="shared" si="21"/>
        <v>0</v>
      </c>
      <c r="E239" s="178">
        <f t="shared" si="25"/>
        <v>0</v>
      </c>
      <c r="F239" s="182">
        <f t="shared" si="26"/>
        <v>0</v>
      </c>
      <c r="G239" s="181">
        <f t="shared" si="22"/>
        <v>0</v>
      </c>
      <c r="H239" s="178" t="str">
        <f t="shared" si="27"/>
        <v/>
      </c>
      <c r="I239" s="40"/>
      <c r="J239" s="40"/>
    </row>
    <row r="240" spans="2:10">
      <c r="B240" s="144">
        <f t="shared" si="23"/>
        <v>0</v>
      </c>
      <c r="C240" s="178">
        <f t="shared" si="24"/>
        <v>0</v>
      </c>
      <c r="D240" s="182">
        <f t="shared" si="21"/>
        <v>0</v>
      </c>
      <c r="E240" s="178">
        <f t="shared" si="25"/>
        <v>0</v>
      </c>
      <c r="F240" s="182">
        <f t="shared" si="26"/>
        <v>0</v>
      </c>
      <c r="G240" s="181">
        <f t="shared" si="22"/>
        <v>0</v>
      </c>
      <c r="H240" s="178" t="str">
        <f t="shared" si="27"/>
        <v/>
      </c>
      <c r="I240" s="40"/>
      <c r="J240" s="40"/>
    </row>
    <row r="241" spans="2:10">
      <c r="B241" s="144">
        <f t="shared" si="23"/>
        <v>0</v>
      </c>
      <c r="C241" s="178">
        <f t="shared" si="24"/>
        <v>0</v>
      </c>
      <c r="D241" s="182">
        <f t="shared" si="21"/>
        <v>0</v>
      </c>
      <c r="E241" s="178">
        <f t="shared" si="25"/>
        <v>0</v>
      </c>
      <c r="F241" s="182">
        <f t="shared" si="26"/>
        <v>0</v>
      </c>
      <c r="G241" s="181">
        <f t="shared" si="22"/>
        <v>0</v>
      </c>
      <c r="H241" s="178" t="str">
        <f t="shared" si="27"/>
        <v/>
      </c>
      <c r="I241" s="40"/>
      <c r="J241" s="40"/>
    </row>
    <row r="242" spans="2:10">
      <c r="B242" s="144">
        <f t="shared" si="23"/>
        <v>0</v>
      </c>
      <c r="C242" s="178">
        <f t="shared" si="24"/>
        <v>0</v>
      </c>
      <c r="D242" s="182">
        <f t="shared" si="21"/>
        <v>0</v>
      </c>
      <c r="E242" s="178">
        <f t="shared" si="25"/>
        <v>0</v>
      </c>
      <c r="F242" s="182">
        <f t="shared" si="26"/>
        <v>0</v>
      </c>
      <c r="G242" s="181">
        <f t="shared" si="22"/>
        <v>0</v>
      </c>
      <c r="H242" s="178" t="str">
        <f t="shared" si="27"/>
        <v/>
      </c>
      <c r="I242" s="40"/>
      <c r="J242" s="40"/>
    </row>
    <row r="243" spans="2:10">
      <c r="B243" s="144">
        <f t="shared" si="23"/>
        <v>0</v>
      </c>
      <c r="C243" s="178">
        <f t="shared" si="24"/>
        <v>0</v>
      </c>
      <c r="D243" s="182">
        <f t="shared" si="21"/>
        <v>0</v>
      </c>
      <c r="E243" s="178">
        <f t="shared" si="25"/>
        <v>0</v>
      </c>
      <c r="F243" s="182">
        <f t="shared" si="26"/>
        <v>0</v>
      </c>
      <c r="G243" s="181">
        <f t="shared" si="22"/>
        <v>0</v>
      </c>
      <c r="H243" s="178" t="str">
        <f t="shared" si="27"/>
        <v/>
      </c>
      <c r="I243" s="40"/>
      <c r="J243" s="40"/>
    </row>
    <row r="244" spans="2:10">
      <c r="B244" s="144">
        <f t="shared" si="23"/>
        <v>0</v>
      </c>
      <c r="C244" s="178">
        <f t="shared" si="24"/>
        <v>0</v>
      </c>
      <c r="D244" s="182">
        <f t="shared" si="21"/>
        <v>0</v>
      </c>
      <c r="E244" s="178">
        <f t="shared" si="25"/>
        <v>0</v>
      </c>
      <c r="F244" s="182">
        <f t="shared" si="26"/>
        <v>0</v>
      </c>
      <c r="G244" s="181">
        <f t="shared" si="22"/>
        <v>0</v>
      </c>
      <c r="H244" s="178" t="str">
        <f t="shared" si="27"/>
        <v/>
      </c>
      <c r="I244" s="40"/>
      <c r="J244" s="40"/>
    </row>
    <row r="245" spans="2:10">
      <c r="B245" s="144">
        <f t="shared" si="23"/>
        <v>0</v>
      </c>
      <c r="C245" s="178">
        <f t="shared" si="24"/>
        <v>0</v>
      </c>
      <c r="D245" s="182">
        <f t="shared" si="21"/>
        <v>0</v>
      </c>
      <c r="E245" s="178">
        <f t="shared" si="25"/>
        <v>0</v>
      </c>
      <c r="F245" s="182">
        <f t="shared" si="26"/>
        <v>0</v>
      </c>
      <c r="G245" s="181">
        <f t="shared" si="22"/>
        <v>0</v>
      </c>
      <c r="H245" s="178" t="str">
        <f t="shared" si="27"/>
        <v/>
      </c>
      <c r="I245" s="40"/>
      <c r="J245" s="40"/>
    </row>
    <row r="246" spans="2:10">
      <c r="B246" s="144">
        <f t="shared" si="23"/>
        <v>0</v>
      </c>
      <c r="C246" s="178">
        <f t="shared" si="24"/>
        <v>0</v>
      </c>
      <c r="D246" s="182">
        <f t="shared" si="21"/>
        <v>0</v>
      </c>
      <c r="E246" s="178">
        <f t="shared" si="25"/>
        <v>0</v>
      </c>
      <c r="F246" s="182">
        <f t="shared" si="26"/>
        <v>0</v>
      </c>
      <c r="G246" s="181">
        <f t="shared" si="22"/>
        <v>0</v>
      </c>
      <c r="H246" s="178" t="str">
        <f t="shared" si="27"/>
        <v/>
      </c>
      <c r="I246" s="40"/>
      <c r="J246" s="40"/>
    </row>
    <row r="247" spans="2:10">
      <c r="B247" s="144">
        <f t="shared" si="23"/>
        <v>0</v>
      </c>
      <c r="C247" s="178">
        <f t="shared" si="24"/>
        <v>0</v>
      </c>
      <c r="D247" s="182">
        <f t="shared" si="21"/>
        <v>0</v>
      </c>
      <c r="E247" s="178">
        <f t="shared" si="25"/>
        <v>0</v>
      </c>
      <c r="F247" s="182">
        <f t="shared" si="26"/>
        <v>0</v>
      </c>
      <c r="G247" s="181">
        <f t="shared" si="22"/>
        <v>0</v>
      </c>
      <c r="H247" s="178" t="str">
        <f t="shared" si="27"/>
        <v/>
      </c>
      <c r="I247" s="40"/>
      <c r="J247" s="40"/>
    </row>
    <row r="248" spans="2:10">
      <c r="B248" s="144">
        <f t="shared" si="23"/>
        <v>0</v>
      </c>
      <c r="C248" s="178">
        <f t="shared" si="24"/>
        <v>0</v>
      </c>
      <c r="D248" s="182">
        <f t="shared" si="21"/>
        <v>0</v>
      </c>
      <c r="E248" s="178">
        <f t="shared" si="25"/>
        <v>0</v>
      </c>
      <c r="F248" s="182">
        <f t="shared" si="26"/>
        <v>0</v>
      </c>
      <c r="G248" s="181">
        <f t="shared" si="22"/>
        <v>0</v>
      </c>
      <c r="H248" s="178" t="str">
        <f t="shared" si="27"/>
        <v/>
      </c>
      <c r="I248" s="40"/>
      <c r="J248" s="40"/>
    </row>
    <row r="249" spans="2:10">
      <c r="B249" s="144">
        <f t="shared" si="23"/>
        <v>0</v>
      </c>
      <c r="C249" s="178">
        <f t="shared" si="24"/>
        <v>0</v>
      </c>
      <c r="D249" s="182">
        <f t="shared" si="21"/>
        <v>0</v>
      </c>
      <c r="E249" s="178">
        <f t="shared" si="25"/>
        <v>0</v>
      </c>
      <c r="F249" s="182">
        <f t="shared" si="26"/>
        <v>0</v>
      </c>
      <c r="G249" s="181">
        <f t="shared" si="22"/>
        <v>0</v>
      </c>
      <c r="H249" s="178" t="str">
        <f t="shared" si="27"/>
        <v/>
      </c>
      <c r="I249" s="40"/>
      <c r="J249" s="40"/>
    </row>
    <row r="250" spans="2:10">
      <c r="B250" s="144">
        <f t="shared" si="23"/>
        <v>0</v>
      </c>
      <c r="C250" s="178">
        <f t="shared" si="24"/>
        <v>0</v>
      </c>
      <c r="D250" s="182">
        <f t="shared" si="21"/>
        <v>0</v>
      </c>
      <c r="E250" s="178">
        <f t="shared" si="25"/>
        <v>0</v>
      </c>
      <c r="F250" s="182">
        <f t="shared" si="26"/>
        <v>0</v>
      </c>
      <c r="G250" s="181">
        <f t="shared" si="22"/>
        <v>0</v>
      </c>
      <c r="H250" s="178" t="str">
        <f t="shared" si="27"/>
        <v/>
      </c>
      <c r="I250" s="40"/>
      <c r="J250" s="40"/>
    </row>
    <row r="251" spans="2:10">
      <c r="B251" s="144">
        <f t="shared" si="23"/>
        <v>0</v>
      </c>
      <c r="C251" s="178">
        <f t="shared" si="24"/>
        <v>0</v>
      </c>
      <c r="D251" s="182">
        <f t="shared" si="21"/>
        <v>0</v>
      </c>
      <c r="E251" s="178">
        <f t="shared" si="25"/>
        <v>0</v>
      </c>
      <c r="F251" s="182">
        <f t="shared" si="26"/>
        <v>0</v>
      </c>
      <c r="G251" s="181">
        <f t="shared" si="22"/>
        <v>0</v>
      </c>
      <c r="H251" s="178" t="str">
        <f t="shared" si="27"/>
        <v/>
      </c>
      <c r="I251" s="40"/>
      <c r="J251" s="40"/>
    </row>
    <row r="252" spans="2:10">
      <c r="B252" s="144">
        <f t="shared" si="23"/>
        <v>0</v>
      </c>
      <c r="C252" s="178">
        <f t="shared" si="24"/>
        <v>0</v>
      </c>
      <c r="D252" s="182">
        <f t="shared" si="21"/>
        <v>0</v>
      </c>
      <c r="E252" s="178">
        <f t="shared" si="25"/>
        <v>0</v>
      </c>
      <c r="F252" s="182">
        <f t="shared" si="26"/>
        <v>0</v>
      </c>
      <c r="G252" s="181">
        <f t="shared" si="22"/>
        <v>0</v>
      </c>
      <c r="H252" s="178" t="str">
        <f t="shared" si="27"/>
        <v/>
      </c>
      <c r="I252" s="40"/>
      <c r="J252" s="40"/>
    </row>
    <row r="253" spans="2:10">
      <c r="B253" s="144">
        <f t="shared" si="23"/>
        <v>0</v>
      </c>
      <c r="C253" s="178">
        <f t="shared" si="24"/>
        <v>0</v>
      </c>
      <c r="D253" s="182">
        <f t="shared" si="21"/>
        <v>0</v>
      </c>
      <c r="E253" s="178">
        <f t="shared" si="25"/>
        <v>0</v>
      </c>
      <c r="F253" s="182">
        <f t="shared" si="26"/>
        <v>0</v>
      </c>
      <c r="G253" s="181">
        <f t="shared" si="22"/>
        <v>0</v>
      </c>
      <c r="H253" s="178" t="str">
        <f t="shared" si="27"/>
        <v/>
      </c>
      <c r="I253" s="40"/>
      <c r="J253" s="40"/>
    </row>
    <row r="254" spans="2:10">
      <c r="B254" s="144">
        <f t="shared" si="23"/>
        <v>0</v>
      </c>
      <c r="C254" s="178">
        <f t="shared" si="24"/>
        <v>0</v>
      </c>
      <c r="D254" s="182">
        <f t="shared" si="21"/>
        <v>0</v>
      </c>
      <c r="E254" s="178">
        <f t="shared" si="25"/>
        <v>0</v>
      </c>
      <c r="F254" s="182">
        <f t="shared" si="26"/>
        <v>0</v>
      </c>
      <c r="G254" s="181">
        <f t="shared" si="22"/>
        <v>0</v>
      </c>
      <c r="H254" s="178" t="str">
        <f t="shared" si="27"/>
        <v/>
      </c>
      <c r="I254" s="40"/>
      <c r="J254" s="40"/>
    </row>
    <row r="255" spans="2:10">
      <c r="B255" s="144">
        <f t="shared" si="23"/>
        <v>0</v>
      </c>
      <c r="C255" s="178">
        <f t="shared" si="24"/>
        <v>0</v>
      </c>
      <c r="D255" s="182">
        <f t="shared" si="21"/>
        <v>0</v>
      </c>
      <c r="E255" s="178">
        <f t="shared" si="25"/>
        <v>0</v>
      </c>
      <c r="F255" s="182">
        <f t="shared" si="26"/>
        <v>0</v>
      </c>
      <c r="G255" s="181">
        <f t="shared" si="22"/>
        <v>0</v>
      </c>
      <c r="H255" s="178" t="str">
        <f t="shared" si="27"/>
        <v/>
      </c>
      <c r="I255" s="40"/>
      <c r="J255" s="40"/>
    </row>
    <row r="256" spans="2:10">
      <c r="B256" s="144">
        <f t="shared" si="23"/>
        <v>0</v>
      </c>
      <c r="C256" s="178">
        <f t="shared" si="24"/>
        <v>0</v>
      </c>
      <c r="D256" s="182">
        <f t="shared" si="21"/>
        <v>0</v>
      </c>
      <c r="E256" s="178">
        <f t="shared" si="25"/>
        <v>0</v>
      </c>
      <c r="F256" s="182">
        <f t="shared" si="26"/>
        <v>0</v>
      </c>
      <c r="G256" s="181">
        <f t="shared" si="22"/>
        <v>0</v>
      </c>
      <c r="H256" s="178" t="str">
        <f t="shared" si="27"/>
        <v/>
      </c>
      <c r="I256" s="40"/>
      <c r="J256" s="40"/>
    </row>
    <row r="257" spans="2:10">
      <c r="B257" s="144">
        <f t="shared" si="23"/>
        <v>0</v>
      </c>
      <c r="C257" s="178">
        <f t="shared" si="24"/>
        <v>0</v>
      </c>
      <c r="D257" s="182">
        <f t="shared" si="21"/>
        <v>0</v>
      </c>
      <c r="E257" s="178">
        <f t="shared" si="25"/>
        <v>0</v>
      </c>
      <c r="F257" s="182">
        <f t="shared" si="26"/>
        <v>0</v>
      </c>
      <c r="G257" s="181">
        <f t="shared" si="22"/>
        <v>0</v>
      </c>
      <c r="H257" s="178" t="str">
        <f t="shared" si="27"/>
        <v/>
      </c>
      <c r="I257" s="40"/>
      <c r="J257" s="40"/>
    </row>
    <row r="258" spans="2:10">
      <c r="B258" s="144">
        <f t="shared" si="23"/>
        <v>0</v>
      </c>
      <c r="C258" s="178">
        <f t="shared" si="24"/>
        <v>0</v>
      </c>
      <c r="D258" s="182">
        <f t="shared" si="21"/>
        <v>0</v>
      </c>
      <c r="E258" s="178">
        <f t="shared" si="25"/>
        <v>0</v>
      </c>
      <c r="F258" s="182">
        <f t="shared" si="26"/>
        <v>0</v>
      </c>
      <c r="G258" s="181">
        <f t="shared" si="22"/>
        <v>0</v>
      </c>
      <c r="H258" s="178" t="str">
        <f t="shared" si="27"/>
        <v/>
      </c>
      <c r="I258" s="40"/>
      <c r="J258" s="40"/>
    </row>
    <row r="259" spans="2:10">
      <c r="B259" s="144">
        <f t="shared" si="23"/>
        <v>0</v>
      </c>
      <c r="C259" s="178">
        <f t="shared" si="24"/>
        <v>0</v>
      </c>
      <c r="D259" s="182">
        <f t="shared" si="21"/>
        <v>0</v>
      </c>
      <c r="E259" s="178">
        <f t="shared" si="25"/>
        <v>0</v>
      </c>
      <c r="F259" s="182">
        <f t="shared" si="26"/>
        <v>0</v>
      </c>
      <c r="G259" s="181">
        <f t="shared" si="22"/>
        <v>0</v>
      </c>
      <c r="H259" s="178" t="str">
        <f t="shared" si="27"/>
        <v/>
      </c>
      <c r="I259" s="40"/>
      <c r="J259" s="40"/>
    </row>
    <row r="260" spans="2:10">
      <c r="B260" s="144">
        <f t="shared" si="23"/>
        <v>0</v>
      </c>
      <c r="C260" s="178">
        <f t="shared" si="24"/>
        <v>0</v>
      </c>
      <c r="D260" s="182">
        <f t="shared" si="21"/>
        <v>0</v>
      </c>
      <c r="E260" s="178">
        <f t="shared" si="25"/>
        <v>0</v>
      </c>
      <c r="F260" s="182">
        <f t="shared" si="26"/>
        <v>0</v>
      </c>
      <c r="G260" s="181">
        <f t="shared" si="22"/>
        <v>0</v>
      </c>
      <c r="H260" s="178" t="str">
        <f t="shared" si="27"/>
        <v/>
      </c>
      <c r="I260" s="40"/>
      <c r="J260" s="40"/>
    </row>
    <row r="261" spans="2:10">
      <c r="B261" s="144">
        <f t="shared" si="23"/>
        <v>0</v>
      </c>
      <c r="C261" s="178">
        <f t="shared" si="24"/>
        <v>0</v>
      </c>
      <c r="D261" s="182">
        <f t="shared" si="21"/>
        <v>0</v>
      </c>
      <c r="E261" s="178">
        <f t="shared" si="25"/>
        <v>0</v>
      </c>
      <c r="F261" s="182">
        <f t="shared" si="26"/>
        <v>0</v>
      </c>
      <c r="G261" s="181">
        <f t="shared" si="22"/>
        <v>0</v>
      </c>
      <c r="H261" s="178" t="str">
        <f t="shared" si="27"/>
        <v/>
      </c>
      <c r="I261" s="40"/>
      <c r="J261" s="40"/>
    </row>
    <row r="262" spans="2:10">
      <c r="B262" s="144">
        <f t="shared" si="23"/>
        <v>0</v>
      </c>
      <c r="C262" s="178">
        <f t="shared" si="24"/>
        <v>0</v>
      </c>
      <c r="D262" s="182">
        <f t="shared" si="21"/>
        <v>0</v>
      </c>
      <c r="E262" s="178">
        <f t="shared" si="25"/>
        <v>0</v>
      </c>
      <c r="F262" s="182">
        <f t="shared" si="26"/>
        <v>0</v>
      </c>
      <c r="G262" s="181">
        <f t="shared" si="22"/>
        <v>0</v>
      </c>
      <c r="H262" s="178" t="str">
        <f t="shared" si="27"/>
        <v/>
      </c>
      <c r="I262" s="40"/>
      <c r="J262" s="40"/>
    </row>
    <row r="263" spans="2:10">
      <c r="B263" s="144">
        <f t="shared" si="23"/>
        <v>0</v>
      </c>
      <c r="C263" s="178">
        <f t="shared" si="24"/>
        <v>0</v>
      </c>
      <c r="D263" s="182">
        <f t="shared" si="21"/>
        <v>0</v>
      </c>
      <c r="E263" s="178">
        <f t="shared" si="25"/>
        <v>0</v>
      </c>
      <c r="F263" s="182">
        <f t="shared" si="26"/>
        <v>0</v>
      </c>
      <c r="G263" s="181">
        <f t="shared" si="22"/>
        <v>0</v>
      </c>
      <c r="H263" s="178" t="str">
        <f t="shared" si="27"/>
        <v/>
      </c>
      <c r="I263" s="40"/>
      <c r="J263" s="40"/>
    </row>
    <row r="264" spans="2:10">
      <c r="B264" s="144">
        <f t="shared" si="23"/>
        <v>0</v>
      </c>
      <c r="C264" s="178">
        <f t="shared" si="24"/>
        <v>0</v>
      </c>
      <c r="D264" s="182">
        <f t="shared" si="21"/>
        <v>0</v>
      </c>
      <c r="E264" s="178">
        <f t="shared" si="25"/>
        <v>0</v>
      </c>
      <c r="F264" s="182">
        <f t="shared" si="26"/>
        <v>0</v>
      </c>
      <c r="G264" s="181">
        <f t="shared" si="22"/>
        <v>0</v>
      </c>
      <c r="H264" s="178" t="str">
        <f t="shared" si="27"/>
        <v/>
      </c>
      <c r="I264" s="40"/>
      <c r="J264" s="40"/>
    </row>
    <row r="265" spans="2:10">
      <c r="B265" s="144">
        <f t="shared" si="23"/>
        <v>0</v>
      </c>
      <c r="C265" s="178">
        <f t="shared" si="24"/>
        <v>0</v>
      </c>
      <c r="D265" s="182">
        <f t="shared" si="21"/>
        <v>0</v>
      </c>
      <c r="E265" s="178">
        <f t="shared" si="25"/>
        <v>0</v>
      </c>
      <c r="F265" s="182">
        <f t="shared" si="26"/>
        <v>0</v>
      </c>
      <c r="G265" s="181">
        <f t="shared" si="22"/>
        <v>0</v>
      </c>
      <c r="H265" s="178" t="str">
        <f t="shared" si="27"/>
        <v/>
      </c>
      <c r="I265" s="40"/>
      <c r="J265" s="40"/>
    </row>
    <row r="266" spans="2:10">
      <c r="B266" s="144">
        <f t="shared" si="23"/>
        <v>0</v>
      </c>
      <c r="C266" s="178">
        <f t="shared" si="24"/>
        <v>0</v>
      </c>
      <c r="D266" s="182">
        <f t="shared" si="21"/>
        <v>0</v>
      </c>
      <c r="E266" s="178">
        <f t="shared" si="25"/>
        <v>0</v>
      </c>
      <c r="F266" s="182">
        <f t="shared" si="26"/>
        <v>0</v>
      </c>
      <c r="G266" s="181">
        <f t="shared" si="22"/>
        <v>0</v>
      </c>
      <c r="H266" s="178" t="str">
        <f t="shared" si="27"/>
        <v/>
      </c>
      <c r="I266" s="40"/>
      <c r="J266" s="40"/>
    </row>
    <row r="267" spans="2:10">
      <c r="B267" s="144">
        <f t="shared" si="23"/>
        <v>0</v>
      </c>
      <c r="C267" s="178">
        <f t="shared" si="24"/>
        <v>0</v>
      </c>
      <c r="D267" s="182">
        <f t="shared" si="21"/>
        <v>0</v>
      </c>
      <c r="E267" s="178">
        <f t="shared" si="25"/>
        <v>0</v>
      </c>
      <c r="F267" s="182">
        <f t="shared" si="26"/>
        <v>0</v>
      </c>
      <c r="G267" s="181">
        <f t="shared" si="22"/>
        <v>0</v>
      </c>
      <c r="H267" s="178" t="str">
        <f t="shared" si="27"/>
        <v/>
      </c>
      <c r="I267" s="40"/>
      <c r="J267" s="40"/>
    </row>
    <row r="268" spans="2:10">
      <c r="B268" s="144">
        <f t="shared" si="23"/>
        <v>0</v>
      </c>
      <c r="C268" s="178">
        <f t="shared" si="24"/>
        <v>0</v>
      </c>
      <c r="D268" s="182">
        <f t="shared" si="21"/>
        <v>0</v>
      </c>
      <c r="E268" s="178">
        <f t="shared" si="25"/>
        <v>0</v>
      </c>
      <c r="F268" s="182">
        <f t="shared" si="26"/>
        <v>0</v>
      </c>
      <c r="G268" s="181">
        <f t="shared" si="22"/>
        <v>0</v>
      </c>
      <c r="H268" s="178" t="str">
        <f t="shared" si="27"/>
        <v/>
      </c>
      <c r="I268" s="40"/>
      <c r="J268" s="40"/>
    </row>
    <row r="269" spans="2:10">
      <c r="B269" s="144">
        <f t="shared" si="23"/>
        <v>0</v>
      </c>
      <c r="C269" s="178">
        <f t="shared" si="24"/>
        <v>0</v>
      </c>
      <c r="D269" s="182">
        <f t="shared" si="21"/>
        <v>0</v>
      </c>
      <c r="E269" s="178">
        <f t="shared" si="25"/>
        <v>0</v>
      </c>
      <c r="F269" s="182">
        <f t="shared" si="26"/>
        <v>0</v>
      </c>
      <c r="G269" s="181">
        <f t="shared" si="22"/>
        <v>0</v>
      </c>
      <c r="H269" s="178" t="str">
        <f t="shared" si="27"/>
        <v/>
      </c>
      <c r="I269" s="40"/>
      <c r="J269" s="40"/>
    </row>
    <row r="270" spans="2:10">
      <c r="B270" s="144">
        <f t="shared" si="23"/>
        <v>0</v>
      </c>
      <c r="C270" s="178">
        <f t="shared" si="24"/>
        <v>0</v>
      </c>
      <c r="D270" s="182">
        <f t="shared" si="21"/>
        <v>0</v>
      </c>
      <c r="E270" s="178">
        <f t="shared" si="25"/>
        <v>0</v>
      </c>
      <c r="F270" s="182">
        <f t="shared" si="26"/>
        <v>0</v>
      </c>
      <c r="G270" s="181">
        <f t="shared" si="22"/>
        <v>0</v>
      </c>
      <c r="H270" s="178" t="str">
        <f t="shared" si="27"/>
        <v/>
      </c>
      <c r="I270" s="40"/>
      <c r="J270" s="40"/>
    </row>
    <row r="271" spans="2:10">
      <c r="B271" s="144">
        <f t="shared" si="23"/>
        <v>0</v>
      </c>
      <c r="C271" s="178">
        <f t="shared" si="24"/>
        <v>0</v>
      </c>
      <c r="D271" s="182">
        <f t="shared" si="21"/>
        <v>0</v>
      </c>
      <c r="E271" s="178">
        <f t="shared" si="25"/>
        <v>0</v>
      </c>
      <c r="F271" s="182">
        <f t="shared" si="26"/>
        <v>0</v>
      </c>
      <c r="G271" s="181">
        <f t="shared" si="22"/>
        <v>0</v>
      </c>
      <c r="H271" s="178" t="str">
        <f t="shared" si="27"/>
        <v/>
      </c>
      <c r="I271" s="40"/>
      <c r="J271" s="40"/>
    </row>
    <row r="272" spans="2:10">
      <c r="B272" s="144">
        <f t="shared" si="23"/>
        <v>0</v>
      </c>
      <c r="C272" s="178">
        <f t="shared" si="24"/>
        <v>0</v>
      </c>
      <c r="D272" s="182">
        <f t="shared" si="21"/>
        <v>0</v>
      </c>
      <c r="E272" s="178">
        <f t="shared" si="25"/>
        <v>0</v>
      </c>
      <c r="F272" s="182">
        <f t="shared" si="26"/>
        <v>0</v>
      </c>
      <c r="G272" s="181">
        <f t="shared" si="22"/>
        <v>0</v>
      </c>
      <c r="H272" s="178" t="str">
        <f t="shared" si="27"/>
        <v/>
      </c>
      <c r="I272" s="40"/>
      <c r="J272" s="40"/>
    </row>
    <row r="273" spans="2:10">
      <c r="B273" s="144">
        <f t="shared" si="23"/>
        <v>0</v>
      </c>
      <c r="C273" s="178">
        <f t="shared" si="24"/>
        <v>0</v>
      </c>
      <c r="D273" s="182">
        <f t="shared" si="21"/>
        <v>0</v>
      </c>
      <c r="E273" s="178">
        <f t="shared" si="25"/>
        <v>0</v>
      </c>
      <c r="F273" s="182">
        <f t="shared" si="26"/>
        <v>0</v>
      </c>
      <c r="G273" s="181">
        <f t="shared" si="22"/>
        <v>0</v>
      </c>
      <c r="H273" s="178" t="str">
        <f t="shared" si="27"/>
        <v/>
      </c>
      <c r="I273" s="40"/>
      <c r="J273" s="40"/>
    </row>
    <row r="274" spans="2:10">
      <c r="B274" s="144">
        <f t="shared" si="23"/>
        <v>0</v>
      </c>
      <c r="C274" s="178">
        <f t="shared" si="24"/>
        <v>0</v>
      </c>
      <c r="D274" s="182">
        <f t="shared" si="21"/>
        <v>0</v>
      </c>
      <c r="E274" s="178">
        <f t="shared" si="25"/>
        <v>0</v>
      </c>
      <c r="F274" s="182">
        <f t="shared" si="26"/>
        <v>0</v>
      </c>
      <c r="G274" s="181">
        <f t="shared" si="22"/>
        <v>0</v>
      </c>
      <c r="H274" s="178" t="str">
        <f t="shared" si="27"/>
        <v/>
      </c>
      <c r="I274" s="40"/>
      <c r="J274" s="40"/>
    </row>
    <row r="275" spans="2:10">
      <c r="B275" s="144">
        <f t="shared" si="23"/>
        <v>0</v>
      </c>
      <c r="C275" s="178">
        <f t="shared" si="24"/>
        <v>0</v>
      </c>
      <c r="D275" s="182">
        <f t="shared" si="21"/>
        <v>0</v>
      </c>
      <c r="E275" s="178">
        <f t="shared" si="25"/>
        <v>0</v>
      </c>
      <c r="F275" s="182">
        <f t="shared" si="26"/>
        <v>0</v>
      </c>
      <c r="G275" s="181">
        <f t="shared" si="22"/>
        <v>0</v>
      </c>
      <c r="H275" s="178" t="str">
        <f t="shared" si="27"/>
        <v/>
      </c>
      <c r="I275" s="40"/>
      <c r="J275" s="40"/>
    </row>
    <row r="276" spans="2:10">
      <c r="B276" s="144">
        <f t="shared" si="23"/>
        <v>0</v>
      </c>
      <c r="C276" s="178">
        <f t="shared" si="24"/>
        <v>0</v>
      </c>
      <c r="D276" s="182">
        <f t="shared" si="21"/>
        <v>0</v>
      </c>
      <c r="E276" s="178">
        <f t="shared" si="25"/>
        <v>0</v>
      </c>
      <c r="F276" s="182">
        <f t="shared" si="26"/>
        <v>0</v>
      </c>
      <c r="G276" s="181">
        <f t="shared" si="22"/>
        <v>0</v>
      </c>
      <c r="H276" s="178" t="str">
        <f t="shared" si="27"/>
        <v/>
      </c>
      <c r="I276" s="40"/>
      <c r="J276" s="40"/>
    </row>
    <row r="277" spans="2:10">
      <c r="B277" s="144">
        <f t="shared" si="23"/>
        <v>0</v>
      </c>
      <c r="C277" s="178">
        <f t="shared" si="24"/>
        <v>0</v>
      </c>
      <c r="D277" s="182">
        <f t="shared" ref="D277:D340" si="28">IF($B277&gt;0,$C277*$E$10,0)</f>
        <v>0</v>
      </c>
      <c r="E277" s="178">
        <f t="shared" si="25"/>
        <v>0</v>
      </c>
      <c r="F277" s="182">
        <f t="shared" si="26"/>
        <v>0</v>
      </c>
      <c r="G277" s="181">
        <f t="shared" ref="G277:G340" si="29">IF($G278&gt;0,G278+F277,F277)</f>
        <v>0</v>
      </c>
      <c r="H277" s="178" t="str">
        <f t="shared" si="27"/>
        <v/>
      </c>
      <c r="I277" s="40"/>
      <c r="J277" s="40"/>
    </row>
    <row r="278" spans="2:10">
      <c r="B278" s="144">
        <f t="shared" ref="B278:B341" si="30">IF($E$8="Imperial",IF(B277&gt;0,B277-1,0),IF($B277&gt;($N$9+$E$14+25.4),$B277-25.4,IF(AND($B277&gt;($N$9+$E$14),$B277&lt;=($N$9+$E$14+25.4)),($N$9+$E$14),IF(AND($B277&lt;=($N$9+$E$14),$B277&gt;($E$14+25.4)),$B277-25.4,IF(AND($B277&gt;$E$14,$B277&lt;=($E$14+25.4)),$E$14,IF(AND($B277&gt;25.4,$B277&lt;=$E$14),$B277-25.4,0))))))</f>
        <v>0</v>
      </c>
      <c r="C278" s="178">
        <f t="shared" ref="C278:C341" si="31">IF($E$8="Imperial", IF($E$7="SC-44",     IF(B278=44+$E$14,    0.331,     IF(B278=43+$E$14,   0.728,     IF(B278=42+$E$14,    0.981,      IF(B278=41+$E$14,    1.175,       IF(B278=40+$E$14,     1.345,       IF(B278=39+$E$14,    1.495,      IF(B278=38+$E$14,   1.627,    IF(B278=37+$E$14,    1.739,     IF(B278=36+$E$14,   1.84,       IF(B278=35+$E$14,     1.937,      IF(B278=34+$E$14,   2.028,      IF(B278=33+$E$14,  2.105,     IF(B278=32+$E$14,   2.176,      IF(B278=31+$E$14,   2.246,     IF(B278=30+$E$14,    2.315,     IF(B278=29+$E$14,      2.378,      IF(B278=28+$E$14,    2.431,     IF(B278=27+$E$14,   2.475,     IF(B278=26+$E$14,   2.521,      IF(B278=25+$E$14,   2.563,      IF(B278=24+$E$14,    2.603,     IF(B278=23+$E$14,    2.64,     IF(B278=22+$E$14,    2.672,     IF(B278=21+$E$14,    2.698,      IF(B278=20+$E$14,    2.722,      IF(B278=19+$E$14,   2.744,        IF(B278=18+$E$14,    2.763,      IF(B278=17+$E$14,    2.781,     IF(B278=16+$E$14,    2.799,     IF(B278=15+$E$14,   2.818,       IF(B278=14+$E$14,     2.836,    IF(B278=13+$E$14,     2.854,      IF(B278=12+$E$14,       2.872,     IF(B278=11+$E$14,    2.891,     IF(B278=10+$E$14,     2.909,     IF(B278=9+$E$14,     2.927,     IF(B278=8+$E$14,    2.946,      IF(B278=7+$E$14,      2.964,      IF(B278=6+$E$14,     2.982,      IF(B278=5+$E$14,    3,      IF(B278=4+$E$14,    3.019,   IF(B278=3+$E$14,      3.37,    IF(B278=2+$E$14,    3.055,      IF(B278=1+$E$14,    3.074,    0)))))))))))))))))))))))))))))))))))))))))))),   IF(B278=34+$E$14,     0.444,     IF(B278=33+$E$14,   0.872,      IF(B278=32+$E$14,    1.11,     IF(B278=31+$E$14,    1.304,      IF(B278=30+$E$14,    1.464,       IF(B278=29+$E$14,    1.594,     IF(B278=28+$E$14,    1.708,     IF(B278=27+$E$14,   1.816,      IF(B278=26+$E$14,    1.913,     IF(B278=25+$E$14,    1.998,    IF(B278=24+$E$14,      2.079,    IF(B278=23+$E$14,    2.155,     IF(B278=22+$E$14,    2.216,    IF(B278=21+$E$14,    2.273,    IF(B278=20+$E$14,     2.326,     IF(B278=19+$E$14,   2.375,     IF(B278=18+$E$14,   2.42,     IF(B278=17+$E$14,   2.451,      IF(B278=16+$E$14,   2.484,       IF(B278=15+$E$14,   2.514,        IF(B278=14+$E$14,    2.536,       IF(B278=13+$E$14,    2.558,         IF(B278=12+$E$14,    2.58,      IF(B278=11+$E$14,    2.602,     IF(B278=10+$E$14,   2.624,      IF(B278=9+$E$14,   2.646,       IF(B278=8+$E$14,    2.668,        IF(B278=7+$E$14,     2.69,       IF(B278=6+$E$14,    2.712,        IF(B278=5+$E$14,   2.734,      IF(B278=4+$E$14,    2.756,     IF(B278=3+$E$14,    2.778,      IF(B278=2+$E$14,    2.8,       IF(B278=1+$E$14,    2.822,        0))))))))))))))))))))))))))))))))))),   IF($E$7="SC-44",     IF(B278=1117+$E$14,    0.009,       IF(B278=1091.6+$E$14,   0.021,        IF(B278=1066.2+$E$14,    0.028,       IF(B278=1040.8+$E$14,   0.033,        IF(B278=1015.4+$E$14,   0.038,        IF(B278=990+$E$14,   0.042,       IF(B278=964.6+$E$14,    0.046,      IF(B278=939.2+$E$14,   0.049,        IF(B278=913.8+$E$14,    0.052,         IF(B278=888.4+$E$14,    0.055,       IF(B278=863+$E$14,    0.057,        IF(B278=837.6+$E$14,    0.06,       IF(B278=812.2+$E$14,    0.062,       IF(B278=786.8+$E$14,    0.064,      IF(B278=761.4+$E$14,    0.066,        IF(B278=736+$E$14,    0.067,         IF(B278=710.6+$E$14,    0.069,       IF(B278=685.2+$E$14,   0.07,        IF(B278=659.8+$E$14,    0.071,       IF(B278=634.4+$E$14,   0.073,       IF(B278=609+$E$14,    0.074,      IF(B278=583.6+$E$14,    0.075,        IF(B278=558.2+$E$14,    0.076,        IF(B278=532.8+$E$14,    0.076,        IF(B278=507.4+$E$14,    0.077,        IF(B278=482+$E$14,    0.078,       IF(B278=456.6+$E$14,     0.078,       IF(B278=431.2+$E$14,     0.079,      IF(B278=405.8+$E$14,     0.079,        IF(B278=380.4+$E$14,   0.08,        IF(B278=355+$E$14,    0.08,      IF(B278=329.6+$E$14,     0.081,        IF(B278=304.2+$E$14,    0.081,       IF(B278=278.8+$E$14,     0.082,       IF(B278=253.4+$E$14,    0.082,      IF(B278=228+$E$14,   0.083,        IF(B278=202.6+$E$14,     0.083,        IF(B278=177.2+$E$14,     0.084,      IF(B278=151.8+$E$14,     0.084,        IF(B278=126.4+$E$14,    0.085,       IF(B278=101+$E$14,     0.086,       IF(B278=75.6+$E$14,     0.086,       IF(B278=50.2+$E$14,     0.087,        IF(B278=24.8+$E$14,     0.087,        0)))))))))))))))))))))))))))))))))))))))))))),           IF(B278=863+$E$14,    0.013,         IF(B278=837.6+$E$14,    0.025,         IF(B278=812.2+$E$14,    0.031,     IF(B278=786.8+$E$14,   0.037,      IF(B278=761.4+$E$14,    0.041,     IF(B278=736+$E$14,    0.045,     IF(B278=710.6+$E$14,    0.048,    IF(B278=685.2+$E$14,   0.051,     IF(B278=659.8+$E$14,  0.054,      IF(B278=634.4+$E$14,   0.057,     IF(B278=609+$E$14,   0.059,     IF(B278=583.6+$E$14,   0.061,     IF(B278=558.2+$E$14,   0.063,    IF(B278=532.8+$E$14,       0.064,    IF(B278=507.4+$E$14,   0.066,   IF(B278=482+$E$14,  0.067,    IF(B278=456.6+$E$14,   0.069,    IF(B278=431.2+$E$14,   0.069,    IF(B278=405.8+$E$14,   0.07,      IF(B278=380.4+$E$14,   0.071,    IF(B278=355+$E$14,   0.072,    IF(B278=329.6+$E$14,   0.072,     IF(B278=304.2+$E$14,    0.073,   IF(B278=278.8+$E$14,   0.074,    IF(B278=253.4+$E$14,     0.074,     IF(B278=228+$E$14,    0.075,     IF(B278=202.6+$E$14,     0.076,     IF(B278=177.2+$E$14,    0.076,    IF(B278=151.8+$E$14,    0.077,    IF(B278=126.4+$E$14,    0.077,     IF(B278=101+$E$14,    0.078,     IF(B278=75.6+$E$14,     0.079,        IF(B278=50.2+$E$14,     0.079,        IF(B278=24.8+$E$14,    0.08,        0))))))))))))))))))))))))))))))))))))</f>
        <v>0</v>
      </c>
      <c r="D278" s="182">
        <f t="shared" si="28"/>
        <v>0</v>
      </c>
      <c r="E278" s="178">
        <f t="shared" ref="E278:E341" si="32">IF($E$8="Imperial",           IF($G$12,                   IF($E$7="SC-44",                            IF(OR($B278&gt;($E$14+$N$9),AND($B278&gt;0,$B278&lt;=$E$14)),          (((((($N$10+$E$15)*1*$N$11)/1728)*$E$11))*$E$10)+(((((24-$E$15)*1*$N$11)/1728)*$E$11)*(ROUNDUP(($E$10/$E$16),0)))+(((24*1*(($N$10+24-$E$15)*$E$16))/1728)*$E$11),                             IF(AND($B278&gt;$E$14,$B278&lt;=($E$14+$N$9)),                           ((((((($N$10+$E$15)*1*$N$11)/1728)-$C278)*$E$11))*$E$10)+(((((24-$E$15)*1*$N$11)/1728)*$E$11)*(ROUNDUP(($E$10/$E$16),0)))+(((24*1*(($N$10+24-$E$15)*$E$16))/1728)*$E$11),            0)),                IF(OR($B278&gt;($E$14+$N$9),AND($B278&gt;0,$B278&lt;=$E$14)),                        ((((((($N$10+$E$15)*1*$N$11)/1728)*$E$11))*$E$10)+(((((24-$E$15)*1*$N$11)/1728)*$E$11)*(ROUNDUP(($E$10/$E$16),0)))+(((24*1*(($N$10+24-$E$15)*$E$16))/1728)*$E$11)),                                           IF(AND($B278&gt;$E$14,$B278&lt;=($E$14+$N$9)),               (((((((($N$10+$E$15)*1*$N$11)/1728)-$C278)*$E$11))*$E$10)+(((((24-$E$15)*1*$N$11)/1728)*$E$11)*(ROUNDUP(($E$10/$E$16),0)))+(((24*1*(($N$10+24-$E$15)*$E$16))/1728)*$E$11)),                            0))),                                                                                                                                                              IF($E$7="SC-44",            IF(OR($B278&gt;($E$14+$N$9),AND($B278&gt;0,$B278&lt;=$E$14)),           ((((($N$10+$E$15)*1*$N$11)/1728)*$E$11))*$E$10,             IF(AND($B278&gt;$E$14,$B278&lt;=($E$14+$N$9)),            ((((((($N$10+$E$15)*1*$N$11)/1728)-$C278)*$E$11))*$E$10),     0)),         IF(OR($B278&gt;($E$14+$N$9),AND($B278&gt;0,$B278&lt;=$E$14)),    ((((($N$10+$E$15)*1*$N$11)/1728)*$E$11))*$E$10,               IF(AND($B278&gt;$E$14,$B278&lt;=($E$14+$N$9)),         (((((($N$10+$E$15)*1*$N$11)/1728)-$C278)*$E$11))*$E$10,                   0)))),                                                                                                                                                IF($G$12,           IF($E$7="SC-44",                             IF(OR($B278&gt;($E$14+$N$9),AND($B278&gt;0,$B278&lt;=$E$14)),                                      (((((($N$10+$E$15)/1000)*(25.4/1000)*($N$11/1000))*$E$11))*$E$10)+((((0.61-($E$15/1000))*(25.4/1000)*($N$11/1000))*$E$11)*(ROUNDUP((($E$10/1000)/($E$16/1000)),0)))+(((0.61*(25.4/1000)*((($N$10/1000)+0.61-($E$15/1000))*($E$16/1000))))*$E$11),                                      IF(AND($B278&gt;$E$14,$B278&lt;=($E$14+ $N$9)),                                  (((((((($N$10+$E$15)/1000)*(25.4/1000)*($N$11/1000))-$C278)*$E$11))*$E$10)+((((0.61-($E$15/1000))*(25.4/1000)*($N$11/1000))*$E$11)*(ROUNDUP((($E$10/1000)/($E$16/1000)),0)))+(0.61*(25.4/1000)*(($N$10/1000)+0.61-($E$15/1000))*($E$16/1000)))*$E$11,           0)),                                                                                                                                 IF(OR($B278&gt;($E$14+$N$9),AND($B278&gt;0,$B278&lt;=$E$14)),                                             (((((($N$10+$E$15)/1000)*(25.4/1000)*($N$11/1000))*$E$11))*$E$10)+((((0.61-($E$15/1000))*(25.4/1000)*($N$11/1000))*$E$11)*(ROUNDUP((($E$10/1000)/($E$16/1000)),0)))+(((0.61*(25.4/1000)*((($N$10/1000)+0.61-($E$15/1000))*($E$16/1000)))*$E$11)),                                                                                           IF(AND($B278&gt;$E$14,$B278&lt;=($E$14+ $N$9)),                                                  (((((((($N$10+$E$15)/1000)*(25.4/1000)*($N$11/1000))-$C278)*$E$11))*$E$10)+((((0.61-($E$15/1000))*(25.4/1000)*($N$11/1000))*$E$11)*(ROUNDUP((($E$10/1000)/($E$16/1000)),0)))+(0.61*(25.4/1000)*(($N$10/1000)+0.61-($E$15/1000))*($E$16/1000)))*$E$11,                     0))),                                                                                 IF($E$7="SC-44",                            IF(OR($B278&gt;($E$14+$N$9),AND($B278&gt;0,$B278&lt;=$E$14)),                ((((($N$10+$E$15)/1000)*(25.4/1000)*($N$11/1000))*$E$11))*$E$10,                                                                        IF(AND($B278&gt;$E$14,$B278&lt;=($E$14+ $N$9)),                      (((((($N$10+$E$15)/1000)*(25.4/1000)*($N$11/1000))-$C278)*$E$11))*$E$10,                              0)),                                                                                                                    IF(OR($B278&gt;($E$14+$N$9),AND($B278&gt;0,$B278&lt;=$E$14)),                    ((((($N$10+$E$15)/1000)*(25.4/1000)*($N$11/1000))*$E$11))*$E$10,                                                                                                               IF(AND($B278&gt;$E$14,$B278&lt;=($E$14+ $N$9)),             (((((($N$10+$E$15)/1000)*(25.4/1000)*($N$11/1000))-$C278)*$E$11))*$E$10,                      0)))))</f>
        <v>0</v>
      </c>
      <c r="F278" s="182">
        <f t="shared" ref="F278:F341" si="33">$E278+$D278</f>
        <v>0</v>
      </c>
      <c r="G278" s="181">
        <f t="shared" si="29"/>
        <v>0</v>
      </c>
      <c r="H278" s="178" t="str">
        <f t="shared" si="27"/>
        <v/>
      </c>
      <c r="I278" s="40"/>
      <c r="J278" s="40"/>
    </row>
    <row r="279" spans="2:10">
      <c r="B279" s="144">
        <f t="shared" si="30"/>
        <v>0</v>
      </c>
      <c r="C279" s="178">
        <f t="shared" si="31"/>
        <v>0</v>
      </c>
      <c r="D279" s="182">
        <f t="shared" si="28"/>
        <v>0</v>
      </c>
      <c r="E279" s="178">
        <f t="shared" si="32"/>
        <v>0</v>
      </c>
      <c r="F279" s="182">
        <f t="shared" si="33"/>
        <v>0</v>
      </c>
      <c r="G279" s="181">
        <f t="shared" si="29"/>
        <v>0</v>
      </c>
      <c r="H279" s="178" t="str">
        <f t="shared" ref="H279:H342" si="34">IF($E$8="Imperial",IF($B279&gt;0,$E$12+($B279/12),""),IF($B279&gt;0,$E$12+($B279/1000),""))</f>
        <v/>
      </c>
      <c r="I279" s="40"/>
      <c r="J279" s="40"/>
    </row>
    <row r="280" spans="2:10">
      <c r="B280" s="144">
        <f t="shared" si="30"/>
        <v>0</v>
      </c>
      <c r="C280" s="178">
        <f t="shared" si="31"/>
        <v>0</v>
      </c>
      <c r="D280" s="182">
        <f t="shared" si="28"/>
        <v>0</v>
      </c>
      <c r="E280" s="178">
        <f t="shared" si="32"/>
        <v>0</v>
      </c>
      <c r="F280" s="182">
        <f t="shared" si="33"/>
        <v>0</v>
      </c>
      <c r="G280" s="181">
        <f t="shared" si="29"/>
        <v>0</v>
      </c>
      <c r="H280" s="178" t="str">
        <f t="shared" si="34"/>
        <v/>
      </c>
      <c r="I280" s="40"/>
      <c r="J280" s="40"/>
    </row>
    <row r="281" spans="2:10">
      <c r="B281" s="144">
        <f t="shared" si="30"/>
        <v>0</v>
      </c>
      <c r="C281" s="178">
        <f t="shared" si="31"/>
        <v>0</v>
      </c>
      <c r="D281" s="182">
        <f t="shared" si="28"/>
        <v>0</v>
      </c>
      <c r="E281" s="178">
        <f t="shared" si="32"/>
        <v>0</v>
      </c>
      <c r="F281" s="182">
        <f t="shared" si="33"/>
        <v>0</v>
      </c>
      <c r="G281" s="181">
        <f t="shared" si="29"/>
        <v>0</v>
      </c>
      <c r="H281" s="178" t="str">
        <f t="shared" si="34"/>
        <v/>
      </c>
      <c r="I281" s="40"/>
      <c r="J281" s="40"/>
    </row>
    <row r="282" spans="2:10">
      <c r="B282" s="144">
        <f t="shared" si="30"/>
        <v>0</v>
      </c>
      <c r="C282" s="178">
        <f t="shared" si="31"/>
        <v>0</v>
      </c>
      <c r="D282" s="182">
        <f t="shared" si="28"/>
        <v>0</v>
      </c>
      <c r="E282" s="178">
        <f t="shared" si="32"/>
        <v>0</v>
      </c>
      <c r="F282" s="182">
        <f t="shared" si="33"/>
        <v>0</v>
      </c>
      <c r="G282" s="181">
        <f t="shared" si="29"/>
        <v>0</v>
      </c>
      <c r="H282" s="178" t="str">
        <f t="shared" si="34"/>
        <v/>
      </c>
      <c r="I282" s="40"/>
      <c r="J282" s="40"/>
    </row>
    <row r="283" spans="2:10">
      <c r="B283" s="144">
        <f t="shared" si="30"/>
        <v>0</v>
      </c>
      <c r="C283" s="178">
        <f t="shared" si="31"/>
        <v>0</v>
      </c>
      <c r="D283" s="182">
        <f t="shared" si="28"/>
        <v>0</v>
      </c>
      <c r="E283" s="178">
        <f t="shared" si="32"/>
        <v>0</v>
      </c>
      <c r="F283" s="182">
        <f t="shared" si="33"/>
        <v>0</v>
      </c>
      <c r="G283" s="181">
        <f t="shared" si="29"/>
        <v>0</v>
      </c>
      <c r="H283" s="178" t="str">
        <f t="shared" si="34"/>
        <v/>
      </c>
      <c r="I283" s="40"/>
      <c r="J283" s="40"/>
    </row>
    <row r="284" spans="2:10">
      <c r="B284" s="144">
        <f t="shared" si="30"/>
        <v>0</v>
      </c>
      <c r="C284" s="178">
        <f t="shared" si="31"/>
        <v>0</v>
      </c>
      <c r="D284" s="182">
        <f t="shared" si="28"/>
        <v>0</v>
      </c>
      <c r="E284" s="178">
        <f t="shared" si="32"/>
        <v>0</v>
      </c>
      <c r="F284" s="182">
        <f t="shared" si="33"/>
        <v>0</v>
      </c>
      <c r="G284" s="181">
        <f t="shared" si="29"/>
        <v>0</v>
      </c>
      <c r="H284" s="178" t="str">
        <f t="shared" si="34"/>
        <v/>
      </c>
      <c r="I284" s="40"/>
      <c r="J284" s="40"/>
    </row>
    <row r="285" spans="2:10">
      <c r="B285" s="144">
        <f t="shared" si="30"/>
        <v>0</v>
      </c>
      <c r="C285" s="178">
        <f t="shared" si="31"/>
        <v>0</v>
      </c>
      <c r="D285" s="182">
        <f t="shared" si="28"/>
        <v>0</v>
      </c>
      <c r="E285" s="178">
        <f t="shared" si="32"/>
        <v>0</v>
      </c>
      <c r="F285" s="182">
        <f t="shared" si="33"/>
        <v>0</v>
      </c>
      <c r="G285" s="181">
        <f t="shared" si="29"/>
        <v>0</v>
      </c>
      <c r="H285" s="178" t="str">
        <f t="shared" si="34"/>
        <v/>
      </c>
      <c r="I285" s="40"/>
      <c r="J285" s="40"/>
    </row>
    <row r="286" spans="2:10">
      <c r="B286" s="144">
        <f t="shared" si="30"/>
        <v>0</v>
      </c>
      <c r="C286" s="178">
        <f t="shared" si="31"/>
        <v>0</v>
      </c>
      <c r="D286" s="182">
        <f t="shared" si="28"/>
        <v>0</v>
      </c>
      <c r="E286" s="178">
        <f t="shared" si="32"/>
        <v>0</v>
      </c>
      <c r="F286" s="182">
        <f t="shared" si="33"/>
        <v>0</v>
      </c>
      <c r="G286" s="181">
        <f t="shared" si="29"/>
        <v>0</v>
      </c>
      <c r="H286" s="178" t="str">
        <f t="shared" si="34"/>
        <v/>
      </c>
      <c r="I286" s="40"/>
      <c r="J286" s="40"/>
    </row>
    <row r="287" spans="2:10">
      <c r="B287" s="144">
        <f t="shared" si="30"/>
        <v>0</v>
      </c>
      <c r="C287" s="178">
        <f t="shared" si="31"/>
        <v>0</v>
      </c>
      <c r="D287" s="182">
        <f t="shared" si="28"/>
        <v>0</v>
      </c>
      <c r="E287" s="178">
        <f t="shared" si="32"/>
        <v>0</v>
      </c>
      <c r="F287" s="182">
        <f t="shared" si="33"/>
        <v>0</v>
      </c>
      <c r="G287" s="181">
        <f t="shared" si="29"/>
        <v>0</v>
      </c>
      <c r="H287" s="178" t="str">
        <f t="shared" si="34"/>
        <v/>
      </c>
      <c r="I287" s="40"/>
      <c r="J287" s="40"/>
    </row>
    <row r="288" spans="2:10">
      <c r="B288" s="144">
        <f t="shared" si="30"/>
        <v>0</v>
      </c>
      <c r="C288" s="178">
        <f t="shared" si="31"/>
        <v>0</v>
      </c>
      <c r="D288" s="182">
        <f t="shared" si="28"/>
        <v>0</v>
      </c>
      <c r="E288" s="178">
        <f t="shared" si="32"/>
        <v>0</v>
      </c>
      <c r="F288" s="182">
        <f t="shared" si="33"/>
        <v>0</v>
      </c>
      <c r="G288" s="181">
        <f t="shared" si="29"/>
        <v>0</v>
      </c>
      <c r="H288" s="178" t="str">
        <f t="shared" si="34"/>
        <v/>
      </c>
      <c r="I288" s="40"/>
      <c r="J288" s="40"/>
    </row>
    <row r="289" spans="2:10">
      <c r="B289" s="144">
        <f t="shared" si="30"/>
        <v>0</v>
      </c>
      <c r="C289" s="178">
        <f t="shared" si="31"/>
        <v>0</v>
      </c>
      <c r="D289" s="182">
        <f t="shared" si="28"/>
        <v>0</v>
      </c>
      <c r="E289" s="178">
        <f t="shared" si="32"/>
        <v>0</v>
      </c>
      <c r="F289" s="182">
        <f t="shared" si="33"/>
        <v>0</v>
      </c>
      <c r="G289" s="181">
        <f t="shared" si="29"/>
        <v>0</v>
      </c>
      <c r="H289" s="178" t="str">
        <f t="shared" si="34"/>
        <v/>
      </c>
      <c r="I289" s="40"/>
      <c r="J289" s="40"/>
    </row>
    <row r="290" spans="2:10">
      <c r="B290" s="144">
        <f t="shared" si="30"/>
        <v>0</v>
      </c>
      <c r="C290" s="178">
        <f t="shared" si="31"/>
        <v>0</v>
      </c>
      <c r="D290" s="182">
        <f t="shared" si="28"/>
        <v>0</v>
      </c>
      <c r="E290" s="178">
        <f t="shared" si="32"/>
        <v>0</v>
      </c>
      <c r="F290" s="182">
        <f t="shared" si="33"/>
        <v>0</v>
      </c>
      <c r="G290" s="181">
        <f t="shared" si="29"/>
        <v>0</v>
      </c>
      <c r="H290" s="178" t="str">
        <f t="shared" si="34"/>
        <v/>
      </c>
      <c r="I290" s="40"/>
      <c r="J290" s="40"/>
    </row>
    <row r="291" spans="2:10">
      <c r="B291" s="144">
        <f t="shared" si="30"/>
        <v>0</v>
      </c>
      <c r="C291" s="178">
        <f t="shared" si="31"/>
        <v>0</v>
      </c>
      <c r="D291" s="182">
        <f t="shared" si="28"/>
        <v>0</v>
      </c>
      <c r="E291" s="178">
        <f t="shared" si="32"/>
        <v>0</v>
      </c>
      <c r="F291" s="182">
        <f t="shared" si="33"/>
        <v>0</v>
      </c>
      <c r="G291" s="181">
        <f t="shared" si="29"/>
        <v>0</v>
      </c>
      <c r="H291" s="178" t="str">
        <f t="shared" si="34"/>
        <v/>
      </c>
      <c r="I291" s="40"/>
      <c r="J291" s="40"/>
    </row>
    <row r="292" spans="2:10">
      <c r="B292" s="144">
        <f t="shared" si="30"/>
        <v>0</v>
      </c>
      <c r="C292" s="178">
        <f t="shared" si="31"/>
        <v>0</v>
      </c>
      <c r="D292" s="182">
        <f t="shared" si="28"/>
        <v>0</v>
      </c>
      <c r="E292" s="178">
        <f t="shared" si="32"/>
        <v>0</v>
      </c>
      <c r="F292" s="182">
        <f t="shared" si="33"/>
        <v>0</v>
      </c>
      <c r="G292" s="181">
        <f t="shared" si="29"/>
        <v>0</v>
      </c>
      <c r="H292" s="178" t="str">
        <f t="shared" si="34"/>
        <v/>
      </c>
      <c r="I292" s="40"/>
      <c r="J292" s="40"/>
    </row>
    <row r="293" spans="2:10">
      <c r="B293" s="144">
        <f t="shared" si="30"/>
        <v>0</v>
      </c>
      <c r="C293" s="178">
        <f t="shared" si="31"/>
        <v>0</v>
      </c>
      <c r="D293" s="182">
        <f t="shared" si="28"/>
        <v>0</v>
      </c>
      <c r="E293" s="178">
        <f t="shared" si="32"/>
        <v>0</v>
      </c>
      <c r="F293" s="182">
        <f t="shared" si="33"/>
        <v>0</v>
      </c>
      <c r="G293" s="181">
        <f t="shared" si="29"/>
        <v>0</v>
      </c>
      <c r="H293" s="178" t="str">
        <f t="shared" si="34"/>
        <v/>
      </c>
      <c r="I293" s="40"/>
      <c r="J293" s="40"/>
    </row>
    <row r="294" spans="2:10">
      <c r="B294" s="144">
        <f t="shared" si="30"/>
        <v>0</v>
      </c>
      <c r="C294" s="178">
        <f t="shared" si="31"/>
        <v>0</v>
      </c>
      <c r="D294" s="182">
        <f t="shared" si="28"/>
        <v>0</v>
      </c>
      <c r="E294" s="178">
        <f t="shared" si="32"/>
        <v>0</v>
      </c>
      <c r="F294" s="182">
        <f t="shared" si="33"/>
        <v>0</v>
      </c>
      <c r="G294" s="181">
        <f t="shared" si="29"/>
        <v>0</v>
      </c>
      <c r="H294" s="178" t="str">
        <f t="shared" si="34"/>
        <v/>
      </c>
      <c r="I294" s="40"/>
      <c r="J294" s="40"/>
    </row>
    <row r="295" spans="2:10">
      <c r="B295" s="144">
        <f t="shared" si="30"/>
        <v>0</v>
      </c>
      <c r="C295" s="178">
        <f t="shared" si="31"/>
        <v>0</v>
      </c>
      <c r="D295" s="182">
        <f t="shared" si="28"/>
        <v>0</v>
      </c>
      <c r="E295" s="178">
        <f t="shared" si="32"/>
        <v>0</v>
      </c>
      <c r="F295" s="182">
        <f t="shared" si="33"/>
        <v>0</v>
      </c>
      <c r="G295" s="181">
        <f t="shared" si="29"/>
        <v>0</v>
      </c>
      <c r="H295" s="178" t="str">
        <f t="shared" si="34"/>
        <v/>
      </c>
      <c r="I295" s="40"/>
      <c r="J295" s="40"/>
    </row>
    <row r="296" spans="2:10">
      <c r="B296" s="144">
        <f t="shared" si="30"/>
        <v>0</v>
      </c>
      <c r="C296" s="178">
        <f t="shared" si="31"/>
        <v>0</v>
      </c>
      <c r="D296" s="182">
        <f t="shared" si="28"/>
        <v>0</v>
      </c>
      <c r="E296" s="178">
        <f t="shared" si="32"/>
        <v>0</v>
      </c>
      <c r="F296" s="182">
        <f t="shared" si="33"/>
        <v>0</v>
      </c>
      <c r="G296" s="181">
        <f t="shared" si="29"/>
        <v>0</v>
      </c>
      <c r="H296" s="178" t="str">
        <f t="shared" si="34"/>
        <v/>
      </c>
      <c r="I296" s="40"/>
      <c r="J296" s="40"/>
    </row>
    <row r="297" spans="2:10">
      <c r="B297" s="144">
        <f t="shared" si="30"/>
        <v>0</v>
      </c>
      <c r="C297" s="178">
        <f t="shared" si="31"/>
        <v>0</v>
      </c>
      <c r="D297" s="182">
        <f t="shared" si="28"/>
        <v>0</v>
      </c>
      <c r="E297" s="178">
        <f t="shared" si="32"/>
        <v>0</v>
      </c>
      <c r="F297" s="182">
        <f t="shared" si="33"/>
        <v>0</v>
      </c>
      <c r="G297" s="181">
        <f t="shared" si="29"/>
        <v>0</v>
      </c>
      <c r="H297" s="178" t="str">
        <f t="shared" si="34"/>
        <v/>
      </c>
      <c r="I297" s="40"/>
      <c r="J297" s="40"/>
    </row>
    <row r="298" spans="2:10">
      <c r="B298" s="144">
        <f t="shared" si="30"/>
        <v>0</v>
      </c>
      <c r="C298" s="178">
        <f t="shared" si="31"/>
        <v>0</v>
      </c>
      <c r="D298" s="182">
        <f t="shared" si="28"/>
        <v>0</v>
      </c>
      <c r="E298" s="178">
        <f t="shared" si="32"/>
        <v>0</v>
      </c>
      <c r="F298" s="182">
        <f t="shared" si="33"/>
        <v>0</v>
      </c>
      <c r="G298" s="181">
        <f t="shared" si="29"/>
        <v>0</v>
      </c>
      <c r="H298" s="178" t="str">
        <f t="shared" si="34"/>
        <v/>
      </c>
      <c r="I298" s="40"/>
      <c r="J298" s="40"/>
    </row>
    <row r="299" spans="2:10">
      <c r="B299" s="144">
        <f t="shared" si="30"/>
        <v>0</v>
      </c>
      <c r="C299" s="178">
        <f t="shared" si="31"/>
        <v>0</v>
      </c>
      <c r="D299" s="182">
        <f t="shared" si="28"/>
        <v>0</v>
      </c>
      <c r="E299" s="178">
        <f t="shared" si="32"/>
        <v>0</v>
      </c>
      <c r="F299" s="182">
        <f t="shared" si="33"/>
        <v>0</v>
      </c>
      <c r="G299" s="181">
        <f t="shared" si="29"/>
        <v>0</v>
      </c>
      <c r="H299" s="178" t="str">
        <f t="shared" si="34"/>
        <v/>
      </c>
      <c r="I299" s="40"/>
      <c r="J299" s="40"/>
    </row>
    <row r="300" spans="2:10">
      <c r="B300" s="144">
        <f t="shared" si="30"/>
        <v>0</v>
      </c>
      <c r="C300" s="178">
        <f t="shared" si="31"/>
        <v>0</v>
      </c>
      <c r="D300" s="182">
        <f t="shared" si="28"/>
        <v>0</v>
      </c>
      <c r="E300" s="178">
        <f t="shared" si="32"/>
        <v>0</v>
      </c>
      <c r="F300" s="182">
        <f t="shared" si="33"/>
        <v>0</v>
      </c>
      <c r="G300" s="181">
        <f t="shared" si="29"/>
        <v>0</v>
      </c>
      <c r="H300" s="178" t="str">
        <f t="shared" si="34"/>
        <v/>
      </c>
      <c r="I300" s="40"/>
      <c r="J300" s="40"/>
    </row>
    <row r="301" spans="2:10">
      <c r="B301" s="144">
        <f t="shared" si="30"/>
        <v>0</v>
      </c>
      <c r="C301" s="178">
        <f t="shared" si="31"/>
        <v>0</v>
      </c>
      <c r="D301" s="182">
        <f t="shared" si="28"/>
        <v>0</v>
      </c>
      <c r="E301" s="178">
        <f t="shared" si="32"/>
        <v>0</v>
      </c>
      <c r="F301" s="182">
        <f t="shared" si="33"/>
        <v>0</v>
      </c>
      <c r="G301" s="181">
        <f t="shared" si="29"/>
        <v>0</v>
      </c>
      <c r="H301" s="178" t="str">
        <f t="shared" si="34"/>
        <v/>
      </c>
      <c r="I301" s="40"/>
      <c r="J301" s="40"/>
    </row>
    <row r="302" spans="2:10">
      <c r="B302" s="144">
        <f t="shared" si="30"/>
        <v>0</v>
      </c>
      <c r="C302" s="178">
        <f t="shared" si="31"/>
        <v>0</v>
      </c>
      <c r="D302" s="182">
        <f t="shared" si="28"/>
        <v>0</v>
      </c>
      <c r="E302" s="178">
        <f t="shared" si="32"/>
        <v>0</v>
      </c>
      <c r="F302" s="182">
        <f t="shared" si="33"/>
        <v>0</v>
      </c>
      <c r="G302" s="181">
        <f t="shared" si="29"/>
        <v>0</v>
      </c>
      <c r="H302" s="178" t="str">
        <f t="shared" si="34"/>
        <v/>
      </c>
      <c r="I302" s="40"/>
      <c r="J302" s="40"/>
    </row>
    <row r="303" spans="2:10">
      <c r="B303" s="144">
        <f t="shared" si="30"/>
        <v>0</v>
      </c>
      <c r="C303" s="178">
        <f t="shared" si="31"/>
        <v>0</v>
      </c>
      <c r="D303" s="182">
        <f t="shared" si="28"/>
        <v>0</v>
      </c>
      <c r="E303" s="178">
        <f t="shared" si="32"/>
        <v>0</v>
      </c>
      <c r="F303" s="182">
        <f t="shared" si="33"/>
        <v>0</v>
      </c>
      <c r="G303" s="181">
        <f t="shared" si="29"/>
        <v>0</v>
      </c>
      <c r="H303" s="178" t="str">
        <f t="shared" si="34"/>
        <v/>
      </c>
      <c r="I303" s="40"/>
      <c r="J303" s="40"/>
    </row>
    <row r="304" spans="2:10">
      <c r="B304" s="144">
        <f t="shared" si="30"/>
        <v>0</v>
      </c>
      <c r="C304" s="178">
        <f t="shared" si="31"/>
        <v>0</v>
      </c>
      <c r="D304" s="182">
        <f t="shared" si="28"/>
        <v>0</v>
      </c>
      <c r="E304" s="178">
        <f t="shared" si="32"/>
        <v>0</v>
      </c>
      <c r="F304" s="182">
        <f t="shared" si="33"/>
        <v>0</v>
      </c>
      <c r="G304" s="181">
        <f t="shared" si="29"/>
        <v>0</v>
      </c>
      <c r="H304" s="178" t="str">
        <f t="shared" si="34"/>
        <v/>
      </c>
      <c r="I304" s="40"/>
      <c r="J304" s="40"/>
    </row>
    <row r="305" spans="2:10">
      <c r="B305" s="144">
        <f t="shared" si="30"/>
        <v>0</v>
      </c>
      <c r="C305" s="178">
        <f t="shared" si="31"/>
        <v>0</v>
      </c>
      <c r="D305" s="182">
        <f t="shared" si="28"/>
        <v>0</v>
      </c>
      <c r="E305" s="178">
        <f t="shared" si="32"/>
        <v>0</v>
      </c>
      <c r="F305" s="182">
        <f t="shared" si="33"/>
        <v>0</v>
      </c>
      <c r="G305" s="181">
        <f t="shared" si="29"/>
        <v>0</v>
      </c>
      <c r="H305" s="178" t="str">
        <f t="shared" si="34"/>
        <v/>
      </c>
      <c r="I305" s="40"/>
      <c r="J305" s="40"/>
    </row>
    <row r="306" spans="2:10">
      <c r="B306" s="144">
        <f t="shared" si="30"/>
        <v>0</v>
      </c>
      <c r="C306" s="178">
        <f t="shared" si="31"/>
        <v>0</v>
      </c>
      <c r="D306" s="182">
        <f t="shared" si="28"/>
        <v>0</v>
      </c>
      <c r="E306" s="178">
        <f t="shared" si="32"/>
        <v>0</v>
      </c>
      <c r="F306" s="182">
        <f t="shared" si="33"/>
        <v>0</v>
      </c>
      <c r="G306" s="181">
        <f t="shared" si="29"/>
        <v>0</v>
      </c>
      <c r="H306" s="178" t="str">
        <f t="shared" si="34"/>
        <v/>
      </c>
      <c r="I306" s="40"/>
      <c r="J306" s="40"/>
    </row>
    <row r="307" spans="2:10">
      <c r="B307" s="144">
        <f t="shared" si="30"/>
        <v>0</v>
      </c>
      <c r="C307" s="178">
        <f t="shared" si="31"/>
        <v>0</v>
      </c>
      <c r="D307" s="182">
        <f t="shared" si="28"/>
        <v>0</v>
      </c>
      <c r="E307" s="178">
        <f t="shared" si="32"/>
        <v>0</v>
      </c>
      <c r="F307" s="182">
        <f t="shared" si="33"/>
        <v>0</v>
      </c>
      <c r="G307" s="181">
        <f t="shared" si="29"/>
        <v>0</v>
      </c>
      <c r="H307" s="178" t="str">
        <f t="shared" si="34"/>
        <v/>
      </c>
      <c r="I307" s="40"/>
      <c r="J307" s="40"/>
    </row>
    <row r="308" spans="2:10">
      <c r="B308" s="144">
        <f t="shared" si="30"/>
        <v>0</v>
      </c>
      <c r="C308" s="178">
        <f t="shared" si="31"/>
        <v>0</v>
      </c>
      <c r="D308" s="182">
        <f t="shared" si="28"/>
        <v>0</v>
      </c>
      <c r="E308" s="178">
        <f t="shared" si="32"/>
        <v>0</v>
      </c>
      <c r="F308" s="182">
        <f t="shared" si="33"/>
        <v>0</v>
      </c>
      <c r="G308" s="181">
        <f t="shared" si="29"/>
        <v>0</v>
      </c>
      <c r="H308" s="178" t="str">
        <f t="shared" si="34"/>
        <v/>
      </c>
      <c r="I308" s="40"/>
      <c r="J308" s="40"/>
    </row>
    <row r="309" spans="2:10">
      <c r="B309" s="144">
        <f t="shared" si="30"/>
        <v>0</v>
      </c>
      <c r="C309" s="178">
        <f t="shared" si="31"/>
        <v>0</v>
      </c>
      <c r="D309" s="182">
        <f t="shared" si="28"/>
        <v>0</v>
      </c>
      <c r="E309" s="178">
        <f t="shared" si="32"/>
        <v>0</v>
      </c>
      <c r="F309" s="182">
        <f t="shared" si="33"/>
        <v>0</v>
      </c>
      <c r="G309" s="181">
        <f t="shared" si="29"/>
        <v>0</v>
      </c>
      <c r="H309" s="178" t="str">
        <f t="shared" si="34"/>
        <v/>
      </c>
      <c r="I309" s="40"/>
      <c r="J309" s="40"/>
    </row>
    <row r="310" spans="2:10">
      <c r="B310" s="144">
        <f t="shared" si="30"/>
        <v>0</v>
      </c>
      <c r="C310" s="178">
        <f t="shared" si="31"/>
        <v>0</v>
      </c>
      <c r="D310" s="182">
        <f t="shared" si="28"/>
        <v>0</v>
      </c>
      <c r="E310" s="178">
        <f t="shared" si="32"/>
        <v>0</v>
      </c>
      <c r="F310" s="182">
        <f t="shared" si="33"/>
        <v>0</v>
      </c>
      <c r="G310" s="181">
        <f t="shared" si="29"/>
        <v>0</v>
      </c>
      <c r="H310" s="178" t="str">
        <f t="shared" si="34"/>
        <v/>
      </c>
      <c r="I310" s="40"/>
      <c r="J310" s="40"/>
    </row>
    <row r="311" spans="2:10">
      <c r="B311" s="144">
        <f t="shared" si="30"/>
        <v>0</v>
      </c>
      <c r="C311" s="178">
        <f t="shared" si="31"/>
        <v>0</v>
      </c>
      <c r="D311" s="182">
        <f t="shared" si="28"/>
        <v>0</v>
      </c>
      <c r="E311" s="178">
        <f t="shared" si="32"/>
        <v>0</v>
      </c>
      <c r="F311" s="182">
        <f t="shared" si="33"/>
        <v>0</v>
      </c>
      <c r="G311" s="181">
        <f t="shared" si="29"/>
        <v>0</v>
      </c>
      <c r="H311" s="178" t="str">
        <f t="shared" si="34"/>
        <v/>
      </c>
      <c r="I311" s="40"/>
      <c r="J311" s="40"/>
    </row>
    <row r="312" spans="2:10">
      <c r="B312" s="144">
        <f t="shared" si="30"/>
        <v>0</v>
      </c>
      <c r="C312" s="178">
        <f t="shared" si="31"/>
        <v>0</v>
      </c>
      <c r="D312" s="182">
        <f t="shared" si="28"/>
        <v>0</v>
      </c>
      <c r="E312" s="178">
        <f t="shared" si="32"/>
        <v>0</v>
      </c>
      <c r="F312" s="182">
        <f t="shared" si="33"/>
        <v>0</v>
      </c>
      <c r="G312" s="181">
        <f t="shared" si="29"/>
        <v>0</v>
      </c>
      <c r="H312" s="178" t="str">
        <f t="shared" si="34"/>
        <v/>
      </c>
      <c r="I312" s="40"/>
      <c r="J312" s="40"/>
    </row>
    <row r="313" spans="2:10">
      <c r="B313" s="144">
        <f t="shared" si="30"/>
        <v>0</v>
      </c>
      <c r="C313" s="178">
        <f t="shared" si="31"/>
        <v>0</v>
      </c>
      <c r="D313" s="182">
        <f t="shared" si="28"/>
        <v>0</v>
      </c>
      <c r="E313" s="178">
        <f t="shared" si="32"/>
        <v>0</v>
      </c>
      <c r="F313" s="182">
        <f t="shared" si="33"/>
        <v>0</v>
      </c>
      <c r="G313" s="181">
        <f t="shared" si="29"/>
        <v>0</v>
      </c>
      <c r="H313" s="178" t="str">
        <f t="shared" si="34"/>
        <v/>
      </c>
      <c r="I313" s="40"/>
      <c r="J313" s="40"/>
    </row>
    <row r="314" spans="2:10">
      <c r="B314" s="144">
        <f t="shared" si="30"/>
        <v>0</v>
      </c>
      <c r="C314" s="178">
        <f t="shared" si="31"/>
        <v>0</v>
      </c>
      <c r="D314" s="182">
        <f t="shared" si="28"/>
        <v>0</v>
      </c>
      <c r="E314" s="178">
        <f t="shared" si="32"/>
        <v>0</v>
      </c>
      <c r="F314" s="182">
        <f t="shared" si="33"/>
        <v>0</v>
      </c>
      <c r="G314" s="181">
        <f t="shared" si="29"/>
        <v>0</v>
      </c>
      <c r="H314" s="178" t="str">
        <f t="shared" si="34"/>
        <v/>
      </c>
      <c r="I314" s="40"/>
      <c r="J314" s="40"/>
    </row>
    <row r="315" spans="2:10">
      <c r="B315" s="144">
        <f t="shared" si="30"/>
        <v>0</v>
      </c>
      <c r="C315" s="178">
        <f t="shared" si="31"/>
        <v>0</v>
      </c>
      <c r="D315" s="182">
        <f t="shared" si="28"/>
        <v>0</v>
      </c>
      <c r="E315" s="178">
        <f t="shared" si="32"/>
        <v>0</v>
      </c>
      <c r="F315" s="182">
        <f t="shared" si="33"/>
        <v>0</v>
      </c>
      <c r="G315" s="181">
        <f t="shared" si="29"/>
        <v>0</v>
      </c>
      <c r="H315" s="178" t="str">
        <f t="shared" si="34"/>
        <v/>
      </c>
      <c r="I315" s="40"/>
      <c r="J315" s="40"/>
    </row>
    <row r="316" spans="2:10">
      <c r="B316" s="144">
        <f t="shared" si="30"/>
        <v>0</v>
      </c>
      <c r="C316" s="178">
        <f t="shared" si="31"/>
        <v>0</v>
      </c>
      <c r="D316" s="182">
        <f t="shared" si="28"/>
        <v>0</v>
      </c>
      <c r="E316" s="178">
        <f t="shared" si="32"/>
        <v>0</v>
      </c>
      <c r="F316" s="182">
        <f t="shared" si="33"/>
        <v>0</v>
      </c>
      <c r="G316" s="181">
        <f t="shared" si="29"/>
        <v>0</v>
      </c>
      <c r="H316" s="178" t="str">
        <f t="shared" si="34"/>
        <v/>
      </c>
      <c r="I316" s="40"/>
      <c r="J316" s="40"/>
    </row>
    <row r="317" spans="2:10">
      <c r="B317" s="144">
        <f t="shared" si="30"/>
        <v>0</v>
      </c>
      <c r="C317" s="178">
        <f t="shared" si="31"/>
        <v>0</v>
      </c>
      <c r="D317" s="182">
        <f t="shared" si="28"/>
        <v>0</v>
      </c>
      <c r="E317" s="178">
        <f t="shared" si="32"/>
        <v>0</v>
      </c>
      <c r="F317" s="182">
        <f t="shared" si="33"/>
        <v>0</v>
      </c>
      <c r="G317" s="181">
        <f t="shared" si="29"/>
        <v>0</v>
      </c>
      <c r="H317" s="178" t="str">
        <f t="shared" si="34"/>
        <v/>
      </c>
      <c r="I317" s="40"/>
      <c r="J317" s="40"/>
    </row>
    <row r="318" spans="2:10">
      <c r="B318" s="144">
        <f t="shared" si="30"/>
        <v>0</v>
      </c>
      <c r="C318" s="178">
        <f t="shared" si="31"/>
        <v>0</v>
      </c>
      <c r="D318" s="182">
        <f t="shared" si="28"/>
        <v>0</v>
      </c>
      <c r="E318" s="178">
        <f t="shared" si="32"/>
        <v>0</v>
      </c>
      <c r="F318" s="182">
        <f t="shared" si="33"/>
        <v>0</v>
      </c>
      <c r="G318" s="181">
        <f t="shared" si="29"/>
        <v>0</v>
      </c>
      <c r="H318" s="178" t="str">
        <f t="shared" si="34"/>
        <v/>
      </c>
      <c r="I318" s="40"/>
      <c r="J318" s="40"/>
    </row>
    <row r="319" spans="2:10">
      <c r="B319" s="144">
        <f t="shared" si="30"/>
        <v>0</v>
      </c>
      <c r="C319" s="178">
        <f t="shared" si="31"/>
        <v>0</v>
      </c>
      <c r="D319" s="182">
        <f t="shared" si="28"/>
        <v>0</v>
      </c>
      <c r="E319" s="178">
        <f t="shared" si="32"/>
        <v>0</v>
      </c>
      <c r="F319" s="182">
        <f t="shared" si="33"/>
        <v>0</v>
      </c>
      <c r="G319" s="181">
        <f t="shared" si="29"/>
        <v>0</v>
      </c>
      <c r="H319" s="178" t="str">
        <f t="shared" si="34"/>
        <v/>
      </c>
      <c r="I319" s="40"/>
      <c r="J319" s="40"/>
    </row>
    <row r="320" spans="2:10">
      <c r="B320" s="144">
        <f t="shared" si="30"/>
        <v>0</v>
      </c>
      <c r="C320" s="178">
        <f t="shared" si="31"/>
        <v>0</v>
      </c>
      <c r="D320" s="182">
        <f t="shared" si="28"/>
        <v>0</v>
      </c>
      <c r="E320" s="178">
        <f t="shared" si="32"/>
        <v>0</v>
      </c>
      <c r="F320" s="182">
        <f t="shared" si="33"/>
        <v>0</v>
      </c>
      <c r="G320" s="181">
        <f t="shared" si="29"/>
        <v>0</v>
      </c>
      <c r="H320" s="178" t="str">
        <f t="shared" si="34"/>
        <v/>
      </c>
      <c r="I320" s="40"/>
      <c r="J320" s="40"/>
    </row>
    <row r="321" spans="2:10">
      <c r="B321" s="144">
        <f t="shared" si="30"/>
        <v>0</v>
      </c>
      <c r="C321" s="178">
        <f t="shared" si="31"/>
        <v>0</v>
      </c>
      <c r="D321" s="182">
        <f t="shared" si="28"/>
        <v>0</v>
      </c>
      <c r="E321" s="178">
        <f t="shared" si="32"/>
        <v>0</v>
      </c>
      <c r="F321" s="182">
        <f t="shared" si="33"/>
        <v>0</v>
      </c>
      <c r="G321" s="181">
        <f t="shared" si="29"/>
        <v>0</v>
      </c>
      <c r="H321" s="178" t="str">
        <f t="shared" si="34"/>
        <v/>
      </c>
      <c r="I321" s="40"/>
      <c r="J321" s="40"/>
    </row>
    <row r="322" spans="2:10">
      <c r="B322" s="144">
        <f t="shared" si="30"/>
        <v>0</v>
      </c>
      <c r="C322" s="178">
        <f t="shared" si="31"/>
        <v>0</v>
      </c>
      <c r="D322" s="182">
        <f t="shared" si="28"/>
        <v>0</v>
      </c>
      <c r="E322" s="178">
        <f t="shared" si="32"/>
        <v>0</v>
      </c>
      <c r="F322" s="182">
        <f t="shared" si="33"/>
        <v>0</v>
      </c>
      <c r="G322" s="181">
        <f t="shared" si="29"/>
        <v>0</v>
      </c>
      <c r="H322" s="178" t="str">
        <f t="shared" si="34"/>
        <v/>
      </c>
      <c r="I322" s="40"/>
      <c r="J322" s="40"/>
    </row>
    <row r="323" spans="2:10">
      <c r="B323" s="144">
        <f t="shared" si="30"/>
        <v>0</v>
      </c>
      <c r="C323" s="178">
        <f t="shared" si="31"/>
        <v>0</v>
      </c>
      <c r="D323" s="182">
        <f t="shared" si="28"/>
        <v>0</v>
      </c>
      <c r="E323" s="178">
        <f t="shared" si="32"/>
        <v>0</v>
      </c>
      <c r="F323" s="182">
        <f t="shared" si="33"/>
        <v>0</v>
      </c>
      <c r="G323" s="181">
        <f t="shared" si="29"/>
        <v>0</v>
      </c>
      <c r="H323" s="178" t="str">
        <f t="shared" si="34"/>
        <v/>
      </c>
      <c r="I323" s="40"/>
      <c r="J323" s="40"/>
    </row>
    <row r="324" spans="2:10">
      <c r="B324" s="144">
        <f t="shared" si="30"/>
        <v>0</v>
      </c>
      <c r="C324" s="178">
        <f t="shared" si="31"/>
        <v>0</v>
      </c>
      <c r="D324" s="182">
        <f t="shared" si="28"/>
        <v>0</v>
      </c>
      <c r="E324" s="178">
        <f t="shared" si="32"/>
        <v>0</v>
      </c>
      <c r="F324" s="182">
        <f t="shared" si="33"/>
        <v>0</v>
      </c>
      <c r="G324" s="181">
        <f t="shared" si="29"/>
        <v>0</v>
      </c>
      <c r="H324" s="178" t="str">
        <f t="shared" si="34"/>
        <v/>
      </c>
      <c r="I324" s="40"/>
      <c r="J324" s="40"/>
    </row>
    <row r="325" spans="2:10">
      <c r="B325" s="144">
        <f t="shared" si="30"/>
        <v>0</v>
      </c>
      <c r="C325" s="178">
        <f t="shared" si="31"/>
        <v>0</v>
      </c>
      <c r="D325" s="182">
        <f t="shared" si="28"/>
        <v>0</v>
      </c>
      <c r="E325" s="178">
        <f t="shared" si="32"/>
        <v>0</v>
      </c>
      <c r="F325" s="182">
        <f t="shared" si="33"/>
        <v>0</v>
      </c>
      <c r="G325" s="181">
        <f t="shared" si="29"/>
        <v>0</v>
      </c>
      <c r="H325" s="178" t="str">
        <f t="shared" si="34"/>
        <v/>
      </c>
      <c r="I325" s="40"/>
      <c r="J325" s="40"/>
    </row>
    <row r="326" spans="2:10">
      <c r="B326" s="144">
        <f t="shared" si="30"/>
        <v>0</v>
      </c>
      <c r="C326" s="178">
        <f t="shared" si="31"/>
        <v>0</v>
      </c>
      <c r="D326" s="182">
        <f t="shared" si="28"/>
        <v>0</v>
      </c>
      <c r="E326" s="178">
        <f t="shared" si="32"/>
        <v>0</v>
      </c>
      <c r="F326" s="182">
        <f t="shared" si="33"/>
        <v>0</v>
      </c>
      <c r="G326" s="181">
        <f t="shared" si="29"/>
        <v>0</v>
      </c>
      <c r="H326" s="178" t="str">
        <f t="shared" si="34"/>
        <v/>
      </c>
      <c r="I326" s="40"/>
      <c r="J326" s="40"/>
    </row>
    <row r="327" spans="2:10">
      <c r="B327" s="144">
        <f t="shared" si="30"/>
        <v>0</v>
      </c>
      <c r="C327" s="178">
        <f t="shared" si="31"/>
        <v>0</v>
      </c>
      <c r="D327" s="182">
        <f t="shared" si="28"/>
        <v>0</v>
      </c>
      <c r="E327" s="178">
        <f t="shared" si="32"/>
        <v>0</v>
      </c>
      <c r="F327" s="182">
        <f t="shared" si="33"/>
        <v>0</v>
      </c>
      <c r="G327" s="181">
        <f t="shared" si="29"/>
        <v>0</v>
      </c>
      <c r="H327" s="178" t="str">
        <f t="shared" si="34"/>
        <v/>
      </c>
      <c r="I327" s="40"/>
      <c r="J327" s="40"/>
    </row>
    <row r="328" spans="2:10">
      <c r="B328" s="144">
        <f t="shared" si="30"/>
        <v>0</v>
      </c>
      <c r="C328" s="178">
        <f t="shared" si="31"/>
        <v>0</v>
      </c>
      <c r="D328" s="182">
        <f t="shared" si="28"/>
        <v>0</v>
      </c>
      <c r="E328" s="178">
        <f t="shared" si="32"/>
        <v>0</v>
      </c>
      <c r="F328" s="182">
        <f t="shared" si="33"/>
        <v>0</v>
      </c>
      <c r="G328" s="181">
        <f t="shared" si="29"/>
        <v>0</v>
      </c>
      <c r="H328" s="178" t="str">
        <f t="shared" si="34"/>
        <v/>
      </c>
      <c r="I328" s="40"/>
      <c r="J328" s="40"/>
    </row>
    <row r="329" spans="2:10">
      <c r="B329" s="144">
        <f t="shared" si="30"/>
        <v>0</v>
      </c>
      <c r="C329" s="178">
        <f t="shared" si="31"/>
        <v>0</v>
      </c>
      <c r="D329" s="182">
        <f t="shared" si="28"/>
        <v>0</v>
      </c>
      <c r="E329" s="178">
        <f t="shared" si="32"/>
        <v>0</v>
      </c>
      <c r="F329" s="182">
        <f t="shared" si="33"/>
        <v>0</v>
      </c>
      <c r="G329" s="181">
        <f t="shared" si="29"/>
        <v>0</v>
      </c>
      <c r="H329" s="178" t="str">
        <f t="shared" si="34"/>
        <v/>
      </c>
      <c r="I329" s="40"/>
      <c r="J329" s="40"/>
    </row>
    <row r="330" spans="2:10">
      <c r="B330" s="144">
        <f t="shared" si="30"/>
        <v>0</v>
      </c>
      <c r="C330" s="178">
        <f t="shared" si="31"/>
        <v>0</v>
      </c>
      <c r="D330" s="182">
        <f t="shared" si="28"/>
        <v>0</v>
      </c>
      <c r="E330" s="178">
        <f t="shared" si="32"/>
        <v>0</v>
      </c>
      <c r="F330" s="182">
        <f t="shared" si="33"/>
        <v>0</v>
      </c>
      <c r="G330" s="181">
        <f t="shared" si="29"/>
        <v>0</v>
      </c>
      <c r="H330" s="178" t="str">
        <f t="shared" si="34"/>
        <v/>
      </c>
      <c r="I330" s="40"/>
      <c r="J330" s="40"/>
    </row>
    <row r="331" spans="2:10">
      <c r="B331" s="144">
        <f t="shared" si="30"/>
        <v>0</v>
      </c>
      <c r="C331" s="178">
        <f t="shared" si="31"/>
        <v>0</v>
      </c>
      <c r="D331" s="182">
        <f t="shared" si="28"/>
        <v>0</v>
      </c>
      <c r="E331" s="178">
        <f t="shared" si="32"/>
        <v>0</v>
      </c>
      <c r="F331" s="182">
        <f t="shared" si="33"/>
        <v>0</v>
      </c>
      <c r="G331" s="181">
        <f t="shared" si="29"/>
        <v>0</v>
      </c>
      <c r="H331" s="178" t="str">
        <f t="shared" si="34"/>
        <v/>
      </c>
      <c r="I331" s="40"/>
      <c r="J331" s="40"/>
    </row>
    <row r="332" spans="2:10">
      <c r="B332" s="144">
        <f t="shared" si="30"/>
        <v>0</v>
      </c>
      <c r="C332" s="178">
        <f t="shared" si="31"/>
        <v>0</v>
      </c>
      <c r="D332" s="182">
        <f t="shared" si="28"/>
        <v>0</v>
      </c>
      <c r="E332" s="178">
        <f t="shared" si="32"/>
        <v>0</v>
      </c>
      <c r="F332" s="182">
        <f t="shared" si="33"/>
        <v>0</v>
      </c>
      <c r="G332" s="181">
        <f t="shared" si="29"/>
        <v>0</v>
      </c>
      <c r="H332" s="178" t="str">
        <f t="shared" si="34"/>
        <v/>
      </c>
      <c r="I332" s="40"/>
      <c r="J332" s="40"/>
    </row>
    <row r="333" spans="2:10">
      <c r="B333" s="144">
        <f t="shared" si="30"/>
        <v>0</v>
      </c>
      <c r="C333" s="178">
        <f t="shared" si="31"/>
        <v>0</v>
      </c>
      <c r="D333" s="182">
        <f t="shared" si="28"/>
        <v>0</v>
      </c>
      <c r="E333" s="178">
        <f t="shared" si="32"/>
        <v>0</v>
      </c>
      <c r="F333" s="182">
        <f t="shared" si="33"/>
        <v>0</v>
      </c>
      <c r="G333" s="181">
        <f t="shared" si="29"/>
        <v>0</v>
      </c>
      <c r="H333" s="178" t="str">
        <f t="shared" si="34"/>
        <v/>
      </c>
      <c r="I333" s="40"/>
      <c r="J333" s="40"/>
    </row>
    <row r="334" spans="2:10">
      <c r="B334" s="144">
        <f t="shared" si="30"/>
        <v>0</v>
      </c>
      <c r="C334" s="178">
        <f t="shared" si="31"/>
        <v>0</v>
      </c>
      <c r="D334" s="182">
        <f t="shared" si="28"/>
        <v>0</v>
      </c>
      <c r="E334" s="178">
        <f t="shared" si="32"/>
        <v>0</v>
      </c>
      <c r="F334" s="182">
        <f t="shared" si="33"/>
        <v>0</v>
      </c>
      <c r="G334" s="181">
        <f t="shared" si="29"/>
        <v>0</v>
      </c>
      <c r="H334" s="178" t="str">
        <f t="shared" si="34"/>
        <v/>
      </c>
      <c r="I334" s="40"/>
      <c r="J334" s="40"/>
    </row>
    <row r="335" spans="2:10">
      <c r="B335" s="144">
        <f t="shared" si="30"/>
        <v>0</v>
      </c>
      <c r="C335" s="178">
        <f t="shared" si="31"/>
        <v>0</v>
      </c>
      <c r="D335" s="182">
        <f t="shared" si="28"/>
        <v>0</v>
      </c>
      <c r="E335" s="178">
        <f t="shared" si="32"/>
        <v>0</v>
      </c>
      <c r="F335" s="182">
        <f t="shared" si="33"/>
        <v>0</v>
      </c>
      <c r="G335" s="181">
        <f t="shared" si="29"/>
        <v>0</v>
      </c>
      <c r="H335" s="178" t="str">
        <f t="shared" si="34"/>
        <v/>
      </c>
      <c r="I335" s="40"/>
      <c r="J335" s="40"/>
    </row>
    <row r="336" spans="2:10">
      <c r="B336" s="144">
        <f t="shared" si="30"/>
        <v>0</v>
      </c>
      <c r="C336" s="178">
        <f t="shared" si="31"/>
        <v>0</v>
      </c>
      <c r="D336" s="182">
        <f t="shared" si="28"/>
        <v>0</v>
      </c>
      <c r="E336" s="178">
        <f t="shared" si="32"/>
        <v>0</v>
      </c>
      <c r="F336" s="182">
        <f t="shared" si="33"/>
        <v>0</v>
      </c>
      <c r="G336" s="181">
        <f t="shared" si="29"/>
        <v>0</v>
      </c>
      <c r="H336" s="178" t="str">
        <f t="shared" si="34"/>
        <v/>
      </c>
      <c r="I336" s="40"/>
      <c r="J336" s="40"/>
    </row>
    <row r="337" spans="2:10">
      <c r="B337" s="144">
        <f t="shared" si="30"/>
        <v>0</v>
      </c>
      <c r="C337" s="178">
        <f t="shared" si="31"/>
        <v>0</v>
      </c>
      <c r="D337" s="182">
        <f t="shared" si="28"/>
        <v>0</v>
      </c>
      <c r="E337" s="178">
        <f t="shared" si="32"/>
        <v>0</v>
      </c>
      <c r="F337" s="182">
        <f t="shared" si="33"/>
        <v>0</v>
      </c>
      <c r="G337" s="181">
        <f t="shared" si="29"/>
        <v>0</v>
      </c>
      <c r="H337" s="178" t="str">
        <f t="shared" si="34"/>
        <v/>
      </c>
      <c r="I337" s="40"/>
      <c r="J337" s="40"/>
    </row>
    <row r="338" spans="2:10">
      <c r="B338" s="144">
        <f t="shared" si="30"/>
        <v>0</v>
      </c>
      <c r="C338" s="178">
        <f t="shared" si="31"/>
        <v>0</v>
      </c>
      <c r="D338" s="182">
        <f t="shared" si="28"/>
        <v>0</v>
      </c>
      <c r="E338" s="178">
        <f t="shared" si="32"/>
        <v>0</v>
      </c>
      <c r="F338" s="182">
        <f t="shared" si="33"/>
        <v>0</v>
      </c>
      <c r="G338" s="181">
        <f t="shared" si="29"/>
        <v>0</v>
      </c>
      <c r="H338" s="178" t="str">
        <f t="shared" si="34"/>
        <v/>
      </c>
      <c r="I338" s="40"/>
      <c r="J338" s="40"/>
    </row>
    <row r="339" spans="2:10">
      <c r="B339" s="144">
        <f t="shared" si="30"/>
        <v>0</v>
      </c>
      <c r="C339" s="178">
        <f t="shared" si="31"/>
        <v>0</v>
      </c>
      <c r="D339" s="182">
        <f t="shared" si="28"/>
        <v>0</v>
      </c>
      <c r="E339" s="178">
        <f t="shared" si="32"/>
        <v>0</v>
      </c>
      <c r="F339" s="182">
        <f t="shared" si="33"/>
        <v>0</v>
      </c>
      <c r="G339" s="181">
        <f t="shared" si="29"/>
        <v>0</v>
      </c>
      <c r="H339" s="178" t="str">
        <f t="shared" si="34"/>
        <v/>
      </c>
      <c r="I339" s="40"/>
      <c r="J339" s="40"/>
    </row>
    <row r="340" spans="2:10">
      <c r="B340" s="144">
        <f t="shared" si="30"/>
        <v>0</v>
      </c>
      <c r="C340" s="178">
        <f t="shared" si="31"/>
        <v>0</v>
      </c>
      <c r="D340" s="182">
        <f t="shared" si="28"/>
        <v>0</v>
      </c>
      <c r="E340" s="178">
        <f t="shared" si="32"/>
        <v>0</v>
      </c>
      <c r="F340" s="182">
        <f t="shared" si="33"/>
        <v>0</v>
      </c>
      <c r="G340" s="181">
        <f t="shared" si="29"/>
        <v>0</v>
      </c>
      <c r="H340" s="178" t="str">
        <f t="shared" si="34"/>
        <v/>
      </c>
      <c r="I340" s="40"/>
      <c r="J340" s="40"/>
    </row>
    <row r="341" spans="2:10">
      <c r="B341" s="144">
        <f t="shared" si="30"/>
        <v>0</v>
      </c>
      <c r="C341" s="178">
        <f t="shared" si="31"/>
        <v>0</v>
      </c>
      <c r="D341" s="182">
        <f t="shared" ref="D341:D404" si="35">IF($B341&gt;0,$C341*$E$10,0)</f>
        <v>0</v>
      </c>
      <c r="E341" s="178">
        <f t="shared" si="32"/>
        <v>0</v>
      </c>
      <c r="F341" s="182">
        <f t="shared" si="33"/>
        <v>0</v>
      </c>
      <c r="G341" s="181">
        <f t="shared" ref="G341:G404" si="36">IF($G342&gt;0,G342+F341,F341)</f>
        <v>0</v>
      </c>
      <c r="H341" s="178" t="str">
        <f t="shared" si="34"/>
        <v/>
      </c>
      <c r="I341" s="40"/>
      <c r="J341" s="40"/>
    </row>
    <row r="342" spans="2:10">
      <c r="B342" s="144">
        <f t="shared" ref="B342:B405" si="37">IF($E$8="Imperial",IF(B341&gt;0,B341-1,0),IF($B341&gt;($N$9+$E$14+25.4),$B341-25.4,IF(AND($B341&gt;($N$9+$E$14),$B341&lt;=($N$9+$E$14+25.4)),($N$9+$E$14),IF(AND($B341&lt;=($N$9+$E$14),$B341&gt;($E$14+25.4)),$B341-25.4,IF(AND($B341&gt;$E$14,$B341&lt;=($E$14+25.4)),$E$14,IF(AND($B341&gt;25.4,$B341&lt;=$E$14),$B341-25.4,0))))))</f>
        <v>0</v>
      </c>
      <c r="C342" s="178">
        <f t="shared" ref="C342:C405" si="38">IF($E$8="Imperial", IF($E$7="SC-44",     IF(B342=44+$E$14,    0.331,     IF(B342=43+$E$14,   0.728,     IF(B342=42+$E$14,    0.981,      IF(B342=41+$E$14,    1.175,       IF(B342=40+$E$14,     1.345,       IF(B342=39+$E$14,    1.495,      IF(B342=38+$E$14,   1.627,    IF(B342=37+$E$14,    1.739,     IF(B342=36+$E$14,   1.84,       IF(B342=35+$E$14,     1.937,      IF(B342=34+$E$14,   2.028,      IF(B342=33+$E$14,  2.105,     IF(B342=32+$E$14,   2.176,      IF(B342=31+$E$14,   2.246,     IF(B342=30+$E$14,    2.315,     IF(B342=29+$E$14,      2.378,      IF(B342=28+$E$14,    2.431,     IF(B342=27+$E$14,   2.475,     IF(B342=26+$E$14,   2.521,      IF(B342=25+$E$14,   2.563,      IF(B342=24+$E$14,    2.603,     IF(B342=23+$E$14,    2.64,     IF(B342=22+$E$14,    2.672,     IF(B342=21+$E$14,    2.698,      IF(B342=20+$E$14,    2.722,      IF(B342=19+$E$14,   2.744,        IF(B342=18+$E$14,    2.763,      IF(B342=17+$E$14,    2.781,     IF(B342=16+$E$14,    2.799,     IF(B342=15+$E$14,   2.818,       IF(B342=14+$E$14,     2.836,    IF(B342=13+$E$14,     2.854,      IF(B342=12+$E$14,       2.872,     IF(B342=11+$E$14,    2.891,     IF(B342=10+$E$14,     2.909,     IF(B342=9+$E$14,     2.927,     IF(B342=8+$E$14,    2.946,      IF(B342=7+$E$14,      2.964,      IF(B342=6+$E$14,     2.982,      IF(B342=5+$E$14,    3,      IF(B342=4+$E$14,    3.019,   IF(B342=3+$E$14,      3.37,    IF(B342=2+$E$14,    3.055,      IF(B342=1+$E$14,    3.074,    0)))))))))))))))))))))))))))))))))))))))))))),   IF(B342=34+$E$14,     0.444,     IF(B342=33+$E$14,   0.872,      IF(B342=32+$E$14,    1.11,     IF(B342=31+$E$14,    1.304,      IF(B342=30+$E$14,    1.464,       IF(B342=29+$E$14,    1.594,     IF(B342=28+$E$14,    1.708,     IF(B342=27+$E$14,   1.816,      IF(B342=26+$E$14,    1.913,     IF(B342=25+$E$14,    1.998,    IF(B342=24+$E$14,      2.079,    IF(B342=23+$E$14,    2.155,     IF(B342=22+$E$14,    2.216,    IF(B342=21+$E$14,    2.273,    IF(B342=20+$E$14,     2.326,     IF(B342=19+$E$14,   2.375,     IF(B342=18+$E$14,   2.42,     IF(B342=17+$E$14,   2.451,      IF(B342=16+$E$14,   2.484,       IF(B342=15+$E$14,   2.514,        IF(B342=14+$E$14,    2.536,       IF(B342=13+$E$14,    2.558,         IF(B342=12+$E$14,    2.58,      IF(B342=11+$E$14,    2.602,     IF(B342=10+$E$14,   2.624,      IF(B342=9+$E$14,   2.646,       IF(B342=8+$E$14,    2.668,        IF(B342=7+$E$14,     2.69,       IF(B342=6+$E$14,    2.712,        IF(B342=5+$E$14,   2.734,      IF(B342=4+$E$14,    2.756,     IF(B342=3+$E$14,    2.778,      IF(B342=2+$E$14,    2.8,       IF(B342=1+$E$14,    2.822,        0))))))))))))))))))))))))))))))))))),   IF($E$7="SC-44",     IF(B342=1117+$E$14,    0.009,       IF(B342=1091.6+$E$14,   0.021,        IF(B342=1066.2+$E$14,    0.028,       IF(B342=1040.8+$E$14,   0.033,        IF(B342=1015.4+$E$14,   0.038,        IF(B342=990+$E$14,   0.042,       IF(B342=964.6+$E$14,    0.046,      IF(B342=939.2+$E$14,   0.049,        IF(B342=913.8+$E$14,    0.052,         IF(B342=888.4+$E$14,    0.055,       IF(B342=863+$E$14,    0.057,        IF(B342=837.6+$E$14,    0.06,       IF(B342=812.2+$E$14,    0.062,       IF(B342=786.8+$E$14,    0.064,      IF(B342=761.4+$E$14,    0.066,        IF(B342=736+$E$14,    0.067,         IF(B342=710.6+$E$14,    0.069,       IF(B342=685.2+$E$14,   0.07,        IF(B342=659.8+$E$14,    0.071,       IF(B342=634.4+$E$14,   0.073,       IF(B342=609+$E$14,    0.074,      IF(B342=583.6+$E$14,    0.075,        IF(B342=558.2+$E$14,    0.076,        IF(B342=532.8+$E$14,    0.076,        IF(B342=507.4+$E$14,    0.077,        IF(B342=482+$E$14,    0.078,       IF(B342=456.6+$E$14,     0.078,       IF(B342=431.2+$E$14,     0.079,      IF(B342=405.8+$E$14,     0.079,        IF(B342=380.4+$E$14,   0.08,        IF(B342=355+$E$14,    0.08,      IF(B342=329.6+$E$14,     0.081,        IF(B342=304.2+$E$14,    0.081,       IF(B342=278.8+$E$14,     0.082,       IF(B342=253.4+$E$14,    0.082,      IF(B342=228+$E$14,   0.083,        IF(B342=202.6+$E$14,     0.083,        IF(B342=177.2+$E$14,     0.084,      IF(B342=151.8+$E$14,     0.084,        IF(B342=126.4+$E$14,    0.085,       IF(B342=101+$E$14,     0.086,       IF(B342=75.6+$E$14,     0.086,       IF(B342=50.2+$E$14,     0.087,        IF(B342=24.8+$E$14,     0.087,        0)))))))))))))))))))))))))))))))))))))))))))),           IF(B342=863+$E$14,    0.013,         IF(B342=837.6+$E$14,    0.025,         IF(B342=812.2+$E$14,    0.031,     IF(B342=786.8+$E$14,   0.037,      IF(B342=761.4+$E$14,    0.041,     IF(B342=736+$E$14,    0.045,     IF(B342=710.6+$E$14,    0.048,    IF(B342=685.2+$E$14,   0.051,     IF(B342=659.8+$E$14,  0.054,      IF(B342=634.4+$E$14,   0.057,     IF(B342=609+$E$14,   0.059,     IF(B342=583.6+$E$14,   0.061,     IF(B342=558.2+$E$14,   0.063,    IF(B342=532.8+$E$14,       0.064,    IF(B342=507.4+$E$14,   0.066,   IF(B342=482+$E$14,  0.067,    IF(B342=456.6+$E$14,   0.069,    IF(B342=431.2+$E$14,   0.069,    IF(B342=405.8+$E$14,   0.07,      IF(B342=380.4+$E$14,   0.071,    IF(B342=355+$E$14,   0.072,    IF(B342=329.6+$E$14,   0.072,     IF(B342=304.2+$E$14,    0.073,   IF(B342=278.8+$E$14,   0.074,    IF(B342=253.4+$E$14,     0.074,     IF(B342=228+$E$14,    0.075,     IF(B342=202.6+$E$14,     0.076,     IF(B342=177.2+$E$14,    0.076,    IF(B342=151.8+$E$14,    0.077,    IF(B342=126.4+$E$14,    0.077,     IF(B342=101+$E$14,    0.078,     IF(B342=75.6+$E$14,     0.079,        IF(B342=50.2+$E$14,     0.079,        IF(B342=24.8+$E$14,    0.08,        0))))))))))))))))))))))))))))))))))))</f>
        <v>0</v>
      </c>
      <c r="D342" s="182">
        <f t="shared" si="35"/>
        <v>0</v>
      </c>
      <c r="E342" s="178">
        <f t="shared" ref="E342:E405" si="39">IF($E$8="Imperial",           IF($G$12,                   IF($E$7="SC-44",                            IF(OR($B342&gt;($E$14+$N$9),AND($B342&gt;0,$B342&lt;=$E$14)),          (((((($N$10+$E$15)*1*$N$11)/1728)*$E$11))*$E$10)+(((((24-$E$15)*1*$N$11)/1728)*$E$11)*(ROUNDUP(($E$10/$E$16),0)))+(((24*1*(($N$10+24-$E$15)*$E$16))/1728)*$E$11),                             IF(AND($B342&gt;$E$14,$B342&lt;=($E$14+$N$9)),                           ((((((($N$10+$E$15)*1*$N$11)/1728)-$C342)*$E$11))*$E$10)+(((((24-$E$15)*1*$N$11)/1728)*$E$11)*(ROUNDUP(($E$10/$E$16),0)))+(((24*1*(($N$10+24-$E$15)*$E$16))/1728)*$E$11),            0)),                IF(OR($B342&gt;($E$14+$N$9),AND($B342&gt;0,$B342&lt;=$E$14)),                        ((((((($N$10+$E$15)*1*$N$11)/1728)*$E$11))*$E$10)+(((((24-$E$15)*1*$N$11)/1728)*$E$11)*(ROUNDUP(($E$10/$E$16),0)))+(((24*1*(($N$10+24-$E$15)*$E$16))/1728)*$E$11)),                                           IF(AND($B342&gt;$E$14,$B342&lt;=($E$14+$N$9)),               (((((((($N$10+$E$15)*1*$N$11)/1728)-$C342)*$E$11))*$E$10)+(((((24-$E$15)*1*$N$11)/1728)*$E$11)*(ROUNDUP(($E$10/$E$16),0)))+(((24*1*(($N$10+24-$E$15)*$E$16))/1728)*$E$11)),                            0))),                                                                                                                                                              IF($E$7="SC-44",            IF(OR($B342&gt;($E$14+$N$9),AND($B342&gt;0,$B342&lt;=$E$14)),           ((((($N$10+$E$15)*1*$N$11)/1728)*$E$11))*$E$10,             IF(AND($B342&gt;$E$14,$B342&lt;=($E$14+$N$9)),            ((((((($N$10+$E$15)*1*$N$11)/1728)-$C342)*$E$11))*$E$10),     0)),         IF(OR($B342&gt;($E$14+$N$9),AND($B342&gt;0,$B342&lt;=$E$14)),    ((((($N$10+$E$15)*1*$N$11)/1728)*$E$11))*$E$10,               IF(AND($B342&gt;$E$14,$B342&lt;=($E$14+$N$9)),         (((((($N$10+$E$15)*1*$N$11)/1728)-$C342)*$E$11))*$E$10,                   0)))),                                                                                                                                                IF($G$12,           IF($E$7="SC-44",                             IF(OR($B342&gt;($E$14+$N$9),AND($B342&gt;0,$B342&lt;=$E$14)),                                      (((((($N$10+$E$15)/1000)*(25.4/1000)*($N$11/1000))*$E$11))*$E$10)+((((0.61-($E$15/1000))*(25.4/1000)*($N$11/1000))*$E$11)*(ROUNDUP((($E$10/1000)/($E$16/1000)),0)))+(((0.61*(25.4/1000)*((($N$10/1000)+0.61-($E$15/1000))*($E$16/1000))))*$E$11),                                      IF(AND($B342&gt;$E$14,$B342&lt;=($E$14+ $N$9)),                                  (((((((($N$10+$E$15)/1000)*(25.4/1000)*($N$11/1000))-$C342)*$E$11))*$E$10)+((((0.61-($E$15/1000))*(25.4/1000)*($N$11/1000))*$E$11)*(ROUNDUP((($E$10/1000)/($E$16/1000)),0)))+(0.61*(25.4/1000)*(($N$10/1000)+0.61-($E$15/1000))*($E$16/1000)))*$E$11,           0)),                                                                                                                                 IF(OR($B342&gt;($E$14+$N$9),AND($B342&gt;0,$B342&lt;=$E$14)),                                             (((((($N$10+$E$15)/1000)*(25.4/1000)*($N$11/1000))*$E$11))*$E$10)+((((0.61-($E$15/1000))*(25.4/1000)*($N$11/1000))*$E$11)*(ROUNDUP((($E$10/1000)/($E$16/1000)),0)))+(((0.61*(25.4/1000)*((($N$10/1000)+0.61-($E$15/1000))*($E$16/1000)))*$E$11)),                                                                                           IF(AND($B342&gt;$E$14,$B342&lt;=($E$14+ $N$9)),                                                  (((((((($N$10+$E$15)/1000)*(25.4/1000)*($N$11/1000))-$C342)*$E$11))*$E$10)+((((0.61-($E$15/1000))*(25.4/1000)*($N$11/1000))*$E$11)*(ROUNDUP((($E$10/1000)/($E$16/1000)),0)))+(0.61*(25.4/1000)*(($N$10/1000)+0.61-($E$15/1000))*($E$16/1000)))*$E$11,                     0))),                                                                                 IF($E$7="SC-44",                            IF(OR($B342&gt;($E$14+$N$9),AND($B342&gt;0,$B342&lt;=$E$14)),                ((((($N$10+$E$15)/1000)*(25.4/1000)*($N$11/1000))*$E$11))*$E$10,                                                                        IF(AND($B342&gt;$E$14,$B342&lt;=($E$14+ $N$9)),                      (((((($N$10+$E$15)/1000)*(25.4/1000)*($N$11/1000))-$C342)*$E$11))*$E$10,                              0)),                                                                                                                    IF(OR($B342&gt;($E$14+$N$9),AND($B342&gt;0,$B342&lt;=$E$14)),                    ((((($N$10+$E$15)/1000)*(25.4/1000)*($N$11/1000))*$E$11))*$E$10,                                                                                                               IF(AND($B342&gt;$E$14,$B342&lt;=($E$14+ $N$9)),             (((((($N$10+$E$15)/1000)*(25.4/1000)*($N$11/1000))-$C342)*$E$11))*$E$10,                      0)))))</f>
        <v>0</v>
      </c>
      <c r="F342" s="182">
        <f t="shared" ref="F342:F405" si="40">$E342+$D342</f>
        <v>0</v>
      </c>
      <c r="G342" s="181">
        <f t="shared" si="36"/>
        <v>0</v>
      </c>
      <c r="H342" s="178" t="str">
        <f t="shared" si="34"/>
        <v/>
      </c>
      <c r="I342" s="40"/>
      <c r="J342" s="40"/>
    </row>
    <row r="343" spans="2:10">
      <c r="B343" s="144">
        <f t="shared" si="37"/>
        <v>0</v>
      </c>
      <c r="C343" s="178">
        <f t="shared" si="38"/>
        <v>0</v>
      </c>
      <c r="D343" s="182">
        <f t="shared" si="35"/>
        <v>0</v>
      </c>
      <c r="E343" s="178">
        <f t="shared" si="39"/>
        <v>0</v>
      </c>
      <c r="F343" s="182">
        <f t="shared" si="40"/>
        <v>0</v>
      </c>
      <c r="G343" s="181">
        <f t="shared" si="36"/>
        <v>0</v>
      </c>
      <c r="H343" s="178" t="str">
        <f t="shared" ref="H343:H406" si="41">IF($E$8="Imperial",IF($B343&gt;0,$E$12+($B343/12),""),IF($B343&gt;0,$E$12+($B343/1000),""))</f>
        <v/>
      </c>
      <c r="I343" s="40"/>
      <c r="J343" s="40"/>
    </row>
    <row r="344" spans="2:10">
      <c r="B344" s="144">
        <f t="shared" si="37"/>
        <v>0</v>
      </c>
      <c r="C344" s="178">
        <f t="shared" si="38"/>
        <v>0</v>
      </c>
      <c r="D344" s="182">
        <f t="shared" si="35"/>
        <v>0</v>
      </c>
      <c r="E344" s="178">
        <f t="shared" si="39"/>
        <v>0</v>
      </c>
      <c r="F344" s="182">
        <f t="shared" si="40"/>
        <v>0</v>
      </c>
      <c r="G344" s="181">
        <f t="shared" si="36"/>
        <v>0</v>
      </c>
      <c r="H344" s="178" t="str">
        <f t="shared" si="41"/>
        <v/>
      </c>
      <c r="I344" s="40"/>
      <c r="J344" s="40"/>
    </row>
    <row r="345" spans="2:10">
      <c r="B345" s="144">
        <f t="shared" si="37"/>
        <v>0</v>
      </c>
      <c r="C345" s="178">
        <f t="shared" si="38"/>
        <v>0</v>
      </c>
      <c r="D345" s="182">
        <f t="shared" si="35"/>
        <v>0</v>
      </c>
      <c r="E345" s="178">
        <f t="shared" si="39"/>
        <v>0</v>
      </c>
      <c r="F345" s="182">
        <f t="shared" si="40"/>
        <v>0</v>
      </c>
      <c r="G345" s="181">
        <f t="shared" si="36"/>
        <v>0</v>
      </c>
      <c r="H345" s="178" t="str">
        <f t="shared" si="41"/>
        <v/>
      </c>
      <c r="I345" s="40"/>
      <c r="J345" s="40"/>
    </row>
    <row r="346" spans="2:10">
      <c r="B346" s="144">
        <f t="shared" si="37"/>
        <v>0</v>
      </c>
      <c r="C346" s="178">
        <f t="shared" si="38"/>
        <v>0</v>
      </c>
      <c r="D346" s="182">
        <f t="shared" si="35"/>
        <v>0</v>
      </c>
      <c r="E346" s="178">
        <f t="shared" si="39"/>
        <v>0</v>
      </c>
      <c r="F346" s="182">
        <f t="shared" si="40"/>
        <v>0</v>
      </c>
      <c r="G346" s="181">
        <f t="shared" si="36"/>
        <v>0</v>
      </c>
      <c r="H346" s="178" t="str">
        <f t="shared" si="41"/>
        <v/>
      </c>
      <c r="I346" s="40"/>
      <c r="J346" s="40"/>
    </row>
    <row r="347" spans="2:10">
      <c r="B347" s="144">
        <f t="shared" si="37"/>
        <v>0</v>
      </c>
      <c r="C347" s="178">
        <f t="shared" si="38"/>
        <v>0</v>
      </c>
      <c r="D347" s="182">
        <f t="shared" si="35"/>
        <v>0</v>
      </c>
      <c r="E347" s="178">
        <f t="shared" si="39"/>
        <v>0</v>
      </c>
      <c r="F347" s="182">
        <f t="shared" si="40"/>
        <v>0</v>
      </c>
      <c r="G347" s="181">
        <f t="shared" si="36"/>
        <v>0</v>
      </c>
      <c r="H347" s="178" t="str">
        <f t="shared" si="41"/>
        <v/>
      </c>
      <c r="I347" s="40"/>
      <c r="J347" s="40"/>
    </row>
    <row r="348" spans="2:10">
      <c r="B348" s="144">
        <f t="shared" si="37"/>
        <v>0</v>
      </c>
      <c r="C348" s="178">
        <f t="shared" si="38"/>
        <v>0</v>
      </c>
      <c r="D348" s="182">
        <f t="shared" si="35"/>
        <v>0</v>
      </c>
      <c r="E348" s="178">
        <f t="shared" si="39"/>
        <v>0</v>
      </c>
      <c r="F348" s="182">
        <f t="shared" si="40"/>
        <v>0</v>
      </c>
      <c r="G348" s="181">
        <f t="shared" si="36"/>
        <v>0</v>
      </c>
      <c r="H348" s="178" t="str">
        <f t="shared" si="41"/>
        <v/>
      </c>
      <c r="I348" s="40"/>
      <c r="J348" s="40"/>
    </row>
    <row r="349" spans="2:10">
      <c r="B349" s="144">
        <f t="shared" si="37"/>
        <v>0</v>
      </c>
      <c r="C349" s="178">
        <f t="shared" si="38"/>
        <v>0</v>
      </c>
      <c r="D349" s="182">
        <f t="shared" si="35"/>
        <v>0</v>
      </c>
      <c r="E349" s="178">
        <f t="shared" si="39"/>
        <v>0</v>
      </c>
      <c r="F349" s="182">
        <f t="shared" si="40"/>
        <v>0</v>
      </c>
      <c r="G349" s="181">
        <f t="shared" si="36"/>
        <v>0</v>
      </c>
      <c r="H349" s="178" t="str">
        <f t="shared" si="41"/>
        <v/>
      </c>
      <c r="I349" s="40"/>
      <c r="J349" s="40"/>
    </row>
    <row r="350" spans="2:10">
      <c r="B350" s="144">
        <f t="shared" si="37"/>
        <v>0</v>
      </c>
      <c r="C350" s="178">
        <f t="shared" si="38"/>
        <v>0</v>
      </c>
      <c r="D350" s="182">
        <f t="shared" si="35"/>
        <v>0</v>
      </c>
      <c r="E350" s="178">
        <f t="shared" si="39"/>
        <v>0</v>
      </c>
      <c r="F350" s="182">
        <f t="shared" si="40"/>
        <v>0</v>
      </c>
      <c r="G350" s="181">
        <f t="shared" si="36"/>
        <v>0</v>
      </c>
      <c r="H350" s="178" t="str">
        <f t="shared" si="41"/>
        <v/>
      </c>
      <c r="I350" s="40"/>
      <c r="J350" s="40"/>
    </row>
    <row r="351" spans="2:10">
      <c r="B351" s="144">
        <f t="shared" si="37"/>
        <v>0</v>
      </c>
      <c r="C351" s="178">
        <f t="shared" si="38"/>
        <v>0</v>
      </c>
      <c r="D351" s="182">
        <f t="shared" si="35"/>
        <v>0</v>
      </c>
      <c r="E351" s="178">
        <f t="shared" si="39"/>
        <v>0</v>
      </c>
      <c r="F351" s="182">
        <f t="shared" si="40"/>
        <v>0</v>
      </c>
      <c r="G351" s="181">
        <f t="shared" si="36"/>
        <v>0</v>
      </c>
      <c r="H351" s="178" t="str">
        <f t="shared" si="41"/>
        <v/>
      </c>
      <c r="I351" s="40"/>
      <c r="J351" s="40"/>
    </row>
    <row r="352" spans="2:10">
      <c r="B352" s="144">
        <f t="shared" si="37"/>
        <v>0</v>
      </c>
      <c r="C352" s="178">
        <f t="shared" si="38"/>
        <v>0</v>
      </c>
      <c r="D352" s="182">
        <f t="shared" si="35"/>
        <v>0</v>
      </c>
      <c r="E352" s="178">
        <f t="shared" si="39"/>
        <v>0</v>
      </c>
      <c r="F352" s="182">
        <f t="shared" si="40"/>
        <v>0</v>
      </c>
      <c r="G352" s="181">
        <f t="shared" si="36"/>
        <v>0</v>
      </c>
      <c r="H352" s="178" t="str">
        <f t="shared" si="41"/>
        <v/>
      </c>
      <c r="I352" s="40"/>
      <c r="J352" s="40"/>
    </row>
    <row r="353" spans="2:10">
      <c r="B353" s="144">
        <f t="shared" si="37"/>
        <v>0</v>
      </c>
      <c r="C353" s="178">
        <f t="shared" si="38"/>
        <v>0</v>
      </c>
      <c r="D353" s="182">
        <f t="shared" si="35"/>
        <v>0</v>
      </c>
      <c r="E353" s="178">
        <f t="shared" si="39"/>
        <v>0</v>
      </c>
      <c r="F353" s="182">
        <f t="shared" si="40"/>
        <v>0</v>
      </c>
      <c r="G353" s="181">
        <f t="shared" si="36"/>
        <v>0</v>
      </c>
      <c r="H353" s="178" t="str">
        <f t="shared" si="41"/>
        <v/>
      </c>
      <c r="I353" s="40"/>
      <c r="J353" s="40"/>
    </row>
    <row r="354" spans="2:10">
      <c r="B354" s="144">
        <f t="shared" si="37"/>
        <v>0</v>
      </c>
      <c r="C354" s="178">
        <f t="shared" si="38"/>
        <v>0</v>
      </c>
      <c r="D354" s="182">
        <f t="shared" si="35"/>
        <v>0</v>
      </c>
      <c r="E354" s="178">
        <f t="shared" si="39"/>
        <v>0</v>
      </c>
      <c r="F354" s="182">
        <f t="shared" si="40"/>
        <v>0</v>
      </c>
      <c r="G354" s="181">
        <f t="shared" si="36"/>
        <v>0</v>
      </c>
      <c r="H354" s="178" t="str">
        <f t="shared" si="41"/>
        <v/>
      </c>
      <c r="I354" s="40"/>
      <c r="J354" s="40"/>
    </row>
    <row r="355" spans="2:10">
      <c r="B355" s="144">
        <f t="shared" si="37"/>
        <v>0</v>
      </c>
      <c r="C355" s="178">
        <f t="shared" si="38"/>
        <v>0</v>
      </c>
      <c r="D355" s="182">
        <f t="shared" si="35"/>
        <v>0</v>
      </c>
      <c r="E355" s="178">
        <f t="shared" si="39"/>
        <v>0</v>
      </c>
      <c r="F355" s="182">
        <f t="shared" si="40"/>
        <v>0</v>
      </c>
      <c r="G355" s="181">
        <f t="shared" si="36"/>
        <v>0</v>
      </c>
      <c r="H355" s="178" t="str">
        <f t="shared" si="41"/>
        <v/>
      </c>
      <c r="I355" s="40"/>
      <c r="J355" s="40"/>
    </row>
    <row r="356" spans="2:10">
      <c r="B356" s="144">
        <f t="shared" si="37"/>
        <v>0</v>
      </c>
      <c r="C356" s="178">
        <f t="shared" si="38"/>
        <v>0</v>
      </c>
      <c r="D356" s="182">
        <f t="shared" si="35"/>
        <v>0</v>
      </c>
      <c r="E356" s="178">
        <f t="shared" si="39"/>
        <v>0</v>
      </c>
      <c r="F356" s="182">
        <f t="shared" si="40"/>
        <v>0</v>
      </c>
      <c r="G356" s="181">
        <f t="shared" si="36"/>
        <v>0</v>
      </c>
      <c r="H356" s="178" t="str">
        <f t="shared" si="41"/>
        <v/>
      </c>
      <c r="I356" s="40"/>
      <c r="J356" s="40"/>
    </row>
    <row r="357" spans="2:10">
      <c r="B357" s="144">
        <f t="shared" si="37"/>
        <v>0</v>
      </c>
      <c r="C357" s="178">
        <f t="shared" si="38"/>
        <v>0</v>
      </c>
      <c r="D357" s="182">
        <f t="shared" si="35"/>
        <v>0</v>
      </c>
      <c r="E357" s="178">
        <f t="shared" si="39"/>
        <v>0</v>
      </c>
      <c r="F357" s="182">
        <f t="shared" si="40"/>
        <v>0</v>
      </c>
      <c r="G357" s="181">
        <f t="shared" si="36"/>
        <v>0</v>
      </c>
      <c r="H357" s="178" t="str">
        <f t="shared" si="41"/>
        <v/>
      </c>
      <c r="I357" s="40"/>
      <c r="J357" s="40"/>
    </row>
    <row r="358" spans="2:10">
      <c r="B358" s="144">
        <f t="shared" si="37"/>
        <v>0</v>
      </c>
      <c r="C358" s="178">
        <f t="shared" si="38"/>
        <v>0</v>
      </c>
      <c r="D358" s="182">
        <f t="shared" si="35"/>
        <v>0</v>
      </c>
      <c r="E358" s="178">
        <f t="shared" si="39"/>
        <v>0</v>
      </c>
      <c r="F358" s="182">
        <f t="shared" si="40"/>
        <v>0</v>
      </c>
      <c r="G358" s="181">
        <f t="shared" si="36"/>
        <v>0</v>
      </c>
      <c r="H358" s="178" t="str">
        <f t="shared" si="41"/>
        <v/>
      </c>
      <c r="I358" s="40"/>
      <c r="J358" s="40"/>
    </row>
    <row r="359" spans="2:10">
      <c r="B359" s="144">
        <f t="shared" si="37"/>
        <v>0</v>
      </c>
      <c r="C359" s="178">
        <f t="shared" si="38"/>
        <v>0</v>
      </c>
      <c r="D359" s="182">
        <f t="shared" si="35"/>
        <v>0</v>
      </c>
      <c r="E359" s="178">
        <f t="shared" si="39"/>
        <v>0</v>
      </c>
      <c r="F359" s="182">
        <f t="shared" si="40"/>
        <v>0</v>
      </c>
      <c r="G359" s="181">
        <f t="shared" si="36"/>
        <v>0</v>
      </c>
      <c r="H359" s="178" t="str">
        <f t="shared" si="41"/>
        <v/>
      </c>
      <c r="I359" s="40"/>
      <c r="J359" s="40"/>
    </row>
    <row r="360" spans="2:10">
      <c r="B360" s="144">
        <f t="shared" si="37"/>
        <v>0</v>
      </c>
      <c r="C360" s="178">
        <f t="shared" si="38"/>
        <v>0</v>
      </c>
      <c r="D360" s="182">
        <f t="shared" si="35"/>
        <v>0</v>
      </c>
      <c r="E360" s="178">
        <f t="shared" si="39"/>
        <v>0</v>
      </c>
      <c r="F360" s="182">
        <f t="shared" si="40"/>
        <v>0</v>
      </c>
      <c r="G360" s="181">
        <f t="shared" si="36"/>
        <v>0</v>
      </c>
      <c r="H360" s="178" t="str">
        <f t="shared" si="41"/>
        <v/>
      </c>
      <c r="I360" s="40"/>
      <c r="J360" s="40"/>
    </row>
    <row r="361" spans="2:10">
      <c r="B361" s="144">
        <f t="shared" si="37"/>
        <v>0</v>
      </c>
      <c r="C361" s="178">
        <f t="shared" si="38"/>
        <v>0</v>
      </c>
      <c r="D361" s="182">
        <f t="shared" si="35"/>
        <v>0</v>
      </c>
      <c r="E361" s="178">
        <f t="shared" si="39"/>
        <v>0</v>
      </c>
      <c r="F361" s="182">
        <f t="shared" si="40"/>
        <v>0</v>
      </c>
      <c r="G361" s="181">
        <f t="shared" si="36"/>
        <v>0</v>
      </c>
      <c r="H361" s="178" t="str">
        <f t="shared" si="41"/>
        <v/>
      </c>
      <c r="I361" s="40"/>
      <c r="J361" s="40"/>
    </row>
    <row r="362" spans="2:10">
      <c r="B362" s="144">
        <f t="shared" si="37"/>
        <v>0</v>
      </c>
      <c r="C362" s="178">
        <f t="shared" si="38"/>
        <v>0</v>
      </c>
      <c r="D362" s="182">
        <f t="shared" si="35"/>
        <v>0</v>
      </c>
      <c r="E362" s="178">
        <f t="shared" si="39"/>
        <v>0</v>
      </c>
      <c r="F362" s="182">
        <f t="shared" si="40"/>
        <v>0</v>
      </c>
      <c r="G362" s="181">
        <f t="shared" si="36"/>
        <v>0</v>
      </c>
      <c r="H362" s="178" t="str">
        <f t="shared" si="41"/>
        <v/>
      </c>
      <c r="I362" s="40"/>
      <c r="J362" s="40"/>
    </row>
    <row r="363" spans="2:10">
      <c r="B363" s="144">
        <f t="shared" si="37"/>
        <v>0</v>
      </c>
      <c r="C363" s="178">
        <f t="shared" si="38"/>
        <v>0</v>
      </c>
      <c r="D363" s="182">
        <f t="shared" si="35"/>
        <v>0</v>
      </c>
      <c r="E363" s="178">
        <f t="shared" si="39"/>
        <v>0</v>
      </c>
      <c r="F363" s="182">
        <f t="shared" si="40"/>
        <v>0</v>
      </c>
      <c r="G363" s="181">
        <f t="shared" si="36"/>
        <v>0</v>
      </c>
      <c r="H363" s="178" t="str">
        <f t="shared" si="41"/>
        <v/>
      </c>
      <c r="I363" s="40"/>
      <c r="J363" s="40"/>
    </row>
    <row r="364" spans="2:10">
      <c r="B364" s="144">
        <f t="shared" si="37"/>
        <v>0</v>
      </c>
      <c r="C364" s="178">
        <f t="shared" si="38"/>
        <v>0</v>
      </c>
      <c r="D364" s="182">
        <f t="shared" si="35"/>
        <v>0</v>
      </c>
      <c r="E364" s="178">
        <f t="shared" si="39"/>
        <v>0</v>
      </c>
      <c r="F364" s="182">
        <f t="shared" si="40"/>
        <v>0</v>
      </c>
      <c r="G364" s="181">
        <f t="shared" si="36"/>
        <v>0</v>
      </c>
      <c r="H364" s="178" t="str">
        <f t="shared" si="41"/>
        <v/>
      </c>
      <c r="I364" s="40"/>
      <c r="J364" s="40"/>
    </row>
    <row r="365" spans="2:10">
      <c r="B365" s="144">
        <f t="shared" si="37"/>
        <v>0</v>
      </c>
      <c r="C365" s="178">
        <f t="shared" si="38"/>
        <v>0</v>
      </c>
      <c r="D365" s="182">
        <f t="shared" si="35"/>
        <v>0</v>
      </c>
      <c r="E365" s="178">
        <f t="shared" si="39"/>
        <v>0</v>
      </c>
      <c r="F365" s="182">
        <f t="shared" si="40"/>
        <v>0</v>
      </c>
      <c r="G365" s="181">
        <f t="shared" si="36"/>
        <v>0</v>
      </c>
      <c r="H365" s="178" t="str">
        <f t="shared" si="41"/>
        <v/>
      </c>
      <c r="I365" s="40"/>
      <c r="J365" s="40"/>
    </row>
    <row r="366" spans="2:10">
      <c r="B366" s="144">
        <f t="shared" si="37"/>
        <v>0</v>
      </c>
      <c r="C366" s="178">
        <f t="shared" si="38"/>
        <v>0</v>
      </c>
      <c r="D366" s="182">
        <f t="shared" si="35"/>
        <v>0</v>
      </c>
      <c r="E366" s="178">
        <f t="shared" si="39"/>
        <v>0</v>
      </c>
      <c r="F366" s="182">
        <f t="shared" si="40"/>
        <v>0</v>
      </c>
      <c r="G366" s="181">
        <f t="shared" si="36"/>
        <v>0</v>
      </c>
      <c r="H366" s="178" t="str">
        <f t="shared" si="41"/>
        <v/>
      </c>
      <c r="I366" s="40"/>
      <c r="J366" s="40"/>
    </row>
    <row r="367" spans="2:10">
      <c r="B367" s="144">
        <f t="shared" si="37"/>
        <v>0</v>
      </c>
      <c r="C367" s="178">
        <f t="shared" si="38"/>
        <v>0</v>
      </c>
      <c r="D367" s="182">
        <f t="shared" si="35"/>
        <v>0</v>
      </c>
      <c r="E367" s="178">
        <f t="shared" si="39"/>
        <v>0</v>
      </c>
      <c r="F367" s="182">
        <f t="shared" si="40"/>
        <v>0</v>
      </c>
      <c r="G367" s="181">
        <f t="shared" si="36"/>
        <v>0</v>
      </c>
      <c r="H367" s="178" t="str">
        <f t="shared" si="41"/>
        <v/>
      </c>
    </row>
    <row r="368" spans="2:10">
      <c r="B368" s="144">
        <f t="shared" si="37"/>
        <v>0</v>
      </c>
      <c r="C368" s="178">
        <f t="shared" si="38"/>
        <v>0</v>
      </c>
      <c r="D368" s="182">
        <f t="shared" si="35"/>
        <v>0</v>
      </c>
      <c r="E368" s="178">
        <f t="shared" si="39"/>
        <v>0</v>
      </c>
      <c r="F368" s="182">
        <f t="shared" si="40"/>
        <v>0</v>
      </c>
      <c r="G368" s="181">
        <f t="shared" si="36"/>
        <v>0</v>
      </c>
      <c r="H368" s="178" t="str">
        <f t="shared" si="41"/>
        <v/>
      </c>
    </row>
    <row r="369" spans="2:8">
      <c r="B369" s="144">
        <f t="shared" si="37"/>
        <v>0</v>
      </c>
      <c r="C369" s="178">
        <f t="shared" si="38"/>
        <v>0</v>
      </c>
      <c r="D369" s="182">
        <f t="shared" si="35"/>
        <v>0</v>
      </c>
      <c r="E369" s="178">
        <f t="shared" si="39"/>
        <v>0</v>
      </c>
      <c r="F369" s="182">
        <f t="shared" si="40"/>
        <v>0</v>
      </c>
      <c r="G369" s="181">
        <f t="shared" si="36"/>
        <v>0</v>
      </c>
      <c r="H369" s="178" t="str">
        <f t="shared" si="41"/>
        <v/>
      </c>
    </row>
    <row r="370" spans="2:8">
      <c r="B370" s="144">
        <f t="shared" si="37"/>
        <v>0</v>
      </c>
      <c r="C370" s="178">
        <f t="shared" si="38"/>
        <v>0</v>
      </c>
      <c r="D370" s="182">
        <f t="shared" si="35"/>
        <v>0</v>
      </c>
      <c r="E370" s="178">
        <f t="shared" si="39"/>
        <v>0</v>
      </c>
      <c r="F370" s="182">
        <f t="shared" si="40"/>
        <v>0</v>
      </c>
      <c r="G370" s="181">
        <f t="shared" si="36"/>
        <v>0</v>
      </c>
      <c r="H370" s="178" t="str">
        <f t="shared" si="41"/>
        <v/>
      </c>
    </row>
    <row r="371" spans="2:8">
      <c r="B371" s="144">
        <f t="shared" si="37"/>
        <v>0</v>
      </c>
      <c r="C371" s="178">
        <f t="shared" si="38"/>
        <v>0</v>
      </c>
      <c r="D371" s="182">
        <f t="shared" si="35"/>
        <v>0</v>
      </c>
      <c r="E371" s="178">
        <f t="shared" si="39"/>
        <v>0</v>
      </c>
      <c r="F371" s="182">
        <f t="shared" si="40"/>
        <v>0</v>
      </c>
      <c r="G371" s="181">
        <f t="shared" si="36"/>
        <v>0</v>
      </c>
      <c r="H371" s="178" t="str">
        <f t="shared" si="41"/>
        <v/>
      </c>
    </row>
    <row r="372" spans="2:8">
      <c r="B372" s="144">
        <f t="shared" si="37"/>
        <v>0</v>
      </c>
      <c r="C372" s="178">
        <f t="shared" si="38"/>
        <v>0</v>
      </c>
      <c r="D372" s="182">
        <f t="shared" si="35"/>
        <v>0</v>
      </c>
      <c r="E372" s="178">
        <f t="shared" si="39"/>
        <v>0</v>
      </c>
      <c r="F372" s="182">
        <f t="shared" si="40"/>
        <v>0</v>
      </c>
      <c r="G372" s="181">
        <f t="shared" si="36"/>
        <v>0</v>
      </c>
      <c r="H372" s="178" t="str">
        <f t="shared" si="41"/>
        <v/>
      </c>
    </row>
    <row r="373" spans="2:8">
      <c r="B373" s="144">
        <f t="shared" si="37"/>
        <v>0</v>
      </c>
      <c r="C373" s="178">
        <f t="shared" si="38"/>
        <v>0</v>
      </c>
      <c r="D373" s="182">
        <f t="shared" si="35"/>
        <v>0</v>
      </c>
      <c r="E373" s="178">
        <f t="shared" si="39"/>
        <v>0</v>
      </c>
      <c r="F373" s="182">
        <f t="shared" si="40"/>
        <v>0</v>
      </c>
      <c r="G373" s="181">
        <f t="shared" si="36"/>
        <v>0</v>
      </c>
      <c r="H373" s="178" t="str">
        <f t="shared" si="41"/>
        <v/>
      </c>
    </row>
    <row r="374" spans="2:8">
      <c r="B374" s="144">
        <f t="shared" si="37"/>
        <v>0</v>
      </c>
      <c r="C374" s="178">
        <f t="shared" si="38"/>
        <v>0</v>
      </c>
      <c r="D374" s="182">
        <f t="shared" si="35"/>
        <v>0</v>
      </c>
      <c r="E374" s="178">
        <f t="shared" si="39"/>
        <v>0</v>
      </c>
      <c r="F374" s="182">
        <f t="shared" si="40"/>
        <v>0</v>
      </c>
      <c r="G374" s="181">
        <f t="shared" si="36"/>
        <v>0</v>
      </c>
      <c r="H374" s="178" t="str">
        <f t="shared" si="41"/>
        <v/>
      </c>
    </row>
    <row r="375" spans="2:8">
      <c r="B375" s="144">
        <f t="shared" si="37"/>
        <v>0</v>
      </c>
      <c r="C375" s="178">
        <f t="shared" si="38"/>
        <v>0</v>
      </c>
      <c r="D375" s="182">
        <f t="shared" si="35"/>
        <v>0</v>
      </c>
      <c r="E375" s="178">
        <f t="shared" si="39"/>
        <v>0</v>
      </c>
      <c r="F375" s="182">
        <f t="shared" si="40"/>
        <v>0</v>
      </c>
      <c r="G375" s="181">
        <f t="shared" si="36"/>
        <v>0</v>
      </c>
      <c r="H375" s="178" t="str">
        <f t="shared" si="41"/>
        <v/>
      </c>
    </row>
    <row r="376" spans="2:8">
      <c r="B376" s="144">
        <f t="shared" si="37"/>
        <v>0</v>
      </c>
      <c r="C376" s="178">
        <f t="shared" si="38"/>
        <v>0</v>
      </c>
      <c r="D376" s="182">
        <f t="shared" si="35"/>
        <v>0</v>
      </c>
      <c r="E376" s="178">
        <f t="shared" si="39"/>
        <v>0</v>
      </c>
      <c r="F376" s="182">
        <f t="shared" si="40"/>
        <v>0</v>
      </c>
      <c r="G376" s="181">
        <f t="shared" si="36"/>
        <v>0</v>
      </c>
      <c r="H376" s="178" t="str">
        <f t="shared" si="41"/>
        <v/>
      </c>
    </row>
    <row r="377" spans="2:8">
      <c r="B377" s="144">
        <f t="shared" si="37"/>
        <v>0</v>
      </c>
      <c r="C377" s="178">
        <f t="shared" si="38"/>
        <v>0</v>
      </c>
      <c r="D377" s="182">
        <f t="shared" si="35"/>
        <v>0</v>
      </c>
      <c r="E377" s="178">
        <f t="shared" si="39"/>
        <v>0</v>
      </c>
      <c r="F377" s="182">
        <f t="shared" si="40"/>
        <v>0</v>
      </c>
      <c r="G377" s="181">
        <f t="shared" si="36"/>
        <v>0</v>
      </c>
      <c r="H377" s="178" t="str">
        <f t="shared" si="41"/>
        <v/>
      </c>
    </row>
    <row r="378" spans="2:8">
      <c r="B378" s="144">
        <f t="shared" si="37"/>
        <v>0</v>
      </c>
      <c r="C378" s="178">
        <f t="shared" si="38"/>
        <v>0</v>
      </c>
      <c r="D378" s="182">
        <f t="shared" si="35"/>
        <v>0</v>
      </c>
      <c r="E378" s="178">
        <f t="shared" si="39"/>
        <v>0</v>
      </c>
      <c r="F378" s="182">
        <f t="shared" si="40"/>
        <v>0</v>
      </c>
      <c r="G378" s="181">
        <f t="shared" si="36"/>
        <v>0</v>
      </c>
      <c r="H378" s="178" t="str">
        <f t="shared" si="41"/>
        <v/>
      </c>
    </row>
    <row r="379" spans="2:8">
      <c r="B379" s="144">
        <f t="shared" si="37"/>
        <v>0</v>
      </c>
      <c r="C379" s="178">
        <f t="shared" si="38"/>
        <v>0</v>
      </c>
      <c r="D379" s="182">
        <f t="shared" si="35"/>
        <v>0</v>
      </c>
      <c r="E379" s="178">
        <f t="shared" si="39"/>
        <v>0</v>
      </c>
      <c r="F379" s="182">
        <f t="shared" si="40"/>
        <v>0</v>
      </c>
      <c r="G379" s="181">
        <f t="shared" si="36"/>
        <v>0</v>
      </c>
      <c r="H379" s="178" t="str">
        <f t="shared" si="41"/>
        <v/>
      </c>
    </row>
    <row r="380" spans="2:8">
      <c r="B380" s="144">
        <f t="shared" si="37"/>
        <v>0</v>
      </c>
      <c r="C380" s="178">
        <f t="shared" si="38"/>
        <v>0</v>
      </c>
      <c r="D380" s="182">
        <f t="shared" si="35"/>
        <v>0</v>
      </c>
      <c r="E380" s="178">
        <f t="shared" si="39"/>
        <v>0</v>
      </c>
      <c r="F380" s="182">
        <f t="shared" si="40"/>
        <v>0</v>
      </c>
      <c r="G380" s="181">
        <f t="shared" si="36"/>
        <v>0</v>
      </c>
      <c r="H380" s="178" t="str">
        <f t="shared" si="41"/>
        <v/>
      </c>
    </row>
    <row r="381" spans="2:8">
      <c r="B381" s="144">
        <f t="shared" si="37"/>
        <v>0</v>
      </c>
      <c r="C381" s="178">
        <f t="shared" si="38"/>
        <v>0</v>
      </c>
      <c r="D381" s="182">
        <f t="shared" si="35"/>
        <v>0</v>
      </c>
      <c r="E381" s="178">
        <f t="shared" si="39"/>
        <v>0</v>
      </c>
      <c r="F381" s="182">
        <f t="shared" si="40"/>
        <v>0</v>
      </c>
      <c r="G381" s="181">
        <f t="shared" si="36"/>
        <v>0</v>
      </c>
      <c r="H381" s="178" t="str">
        <f t="shared" si="41"/>
        <v/>
      </c>
    </row>
    <row r="382" spans="2:8">
      <c r="B382" s="144">
        <f t="shared" si="37"/>
        <v>0</v>
      </c>
      <c r="C382" s="178">
        <f t="shared" si="38"/>
        <v>0</v>
      </c>
      <c r="D382" s="182">
        <f t="shared" si="35"/>
        <v>0</v>
      </c>
      <c r="E382" s="178">
        <f t="shared" si="39"/>
        <v>0</v>
      </c>
      <c r="F382" s="182">
        <f t="shared" si="40"/>
        <v>0</v>
      </c>
      <c r="G382" s="181">
        <f t="shared" si="36"/>
        <v>0</v>
      </c>
      <c r="H382" s="178" t="str">
        <f t="shared" si="41"/>
        <v/>
      </c>
    </row>
    <row r="383" spans="2:8">
      <c r="B383" s="144">
        <f t="shared" si="37"/>
        <v>0</v>
      </c>
      <c r="C383" s="178">
        <f t="shared" si="38"/>
        <v>0</v>
      </c>
      <c r="D383" s="182">
        <f t="shared" si="35"/>
        <v>0</v>
      </c>
      <c r="E383" s="178">
        <f t="shared" si="39"/>
        <v>0</v>
      </c>
      <c r="F383" s="182">
        <f t="shared" si="40"/>
        <v>0</v>
      </c>
      <c r="G383" s="181">
        <f t="shared" si="36"/>
        <v>0</v>
      </c>
      <c r="H383" s="178" t="str">
        <f t="shared" si="41"/>
        <v/>
      </c>
    </row>
    <row r="384" spans="2:8">
      <c r="B384" s="144">
        <f t="shared" si="37"/>
        <v>0</v>
      </c>
      <c r="C384" s="178">
        <f t="shared" si="38"/>
        <v>0</v>
      </c>
      <c r="D384" s="182">
        <f t="shared" si="35"/>
        <v>0</v>
      </c>
      <c r="E384" s="178">
        <f t="shared" si="39"/>
        <v>0</v>
      </c>
      <c r="F384" s="182">
        <f t="shared" si="40"/>
        <v>0</v>
      </c>
      <c r="G384" s="181">
        <f t="shared" si="36"/>
        <v>0</v>
      </c>
      <c r="H384" s="178" t="str">
        <f t="shared" si="41"/>
        <v/>
      </c>
    </row>
    <row r="385" spans="2:8">
      <c r="B385" s="144">
        <f t="shared" si="37"/>
        <v>0</v>
      </c>
      <c r="C385" s="178">
        <f t="shared" si="38"/>
        <v>0</v>
      </c>
      <c r="D385" s="182">
        <f t="shared" si="35"/>
        <v>0</v>
      </c>
      <c r="E385" s="178">
        <f t="shared" si="39"/>
        <v>0</v>
      </c>
      <c r="F385" s="182">
        <f t="shared" si="40"/>
        <v>0</v>
      </c>
      <c r="G385" s="181">
        <f t="shared" si="36"/>
        <v>0</v>
      </c>
      <c r="H385" s="178" t="str">
        <f t="shared" si="41"/>
        <v/>
      </c>
    </row>
    <row r="386" spans="2:8">
      <c r="B386" s="144">
        <f t="shared" si="37"/>
        <v>0</v>
      </c>
      <c r="C386" s="178">
        <f t="shared" si="38"/>
        <v>0</v>
      </c>
      <c r="D386" s="182">
        <f t="shared" si="35"/>
        <v>0</v>
      </c>
      <c r="E386" s="178">
        <f t="shared" si="39"/>
        <v>0</v>
      </c>
      <c r="F386" s="182">
        <f t="shared" si="40"/>
        <v>0</v>
      </c>
      <c r="G386" s="181">
        <f t="shared" si="36"/>
        <v>0</v>
      </c>
      <c r="H386" s="178" t="str">
        <f t="shared" si="41"/>
        <v/>
      </c>
    </row>
    <row r="387" spans="2:8">
      <c r="B387" s="144">
        <f t="shared" si="37"/>
        <v>0</v>
      </c>
      <c r="C387" s="178">
        <f t="shared" si="38"/>
        <v>0</v>
      </c>
      <c r="D387" s="182">
        <f t="shared" si="35"/>
        <v>0</v>
      </c>
      <c r="E387" s="178">
        <f t="shared" si="39"/>
        <v>0</v>
      </c>
      <c r="F387" s="182">
        <f t="shared" si="40"/>
        <v>0</v>
      </c>
      <c r="G387" s="181">
        <f t="shared" si="36"/>
        <v>0</v>
      </c>
      <c r="H387" s="178" t="str">
        <f t="shared" si="41"/>
        <v/>
      </c>
    </row>
    <row r="388" spans="2:8">
      <c r="B388" s="144">
        <f t="shared" si="37"/>
        <v>0</v>
      </c>
      <c r="C388" s="178">
        <f t="shared" si="38"/>
        <v>0</v>
      </c>
      <c r="D388" s="182">
        <f t="shared" si="35"/>
        <v>0</v>
      </c>
      <c r="E388" s="178">
        <f t="shared" si="39"/>
        <v>0</v>
      </c>
      <c r="F388" s="182">
        <f t="shared" si="40"/>
        <v>0</v>
      </c>
      <c r="G388" s="181">
        <f t="shared" si="36"/>
        <v>0</v>
      </c>
      <c r="H388" s="178" t="str">
        <f t="shared" si="41"/>
        <v/>
      </c>
    </row>
    <row r="389" spans="2:8">
      <c r="B389" s="144">
        <f t="shared" si="37"/>
        <v>0</v>
      </c>
      <c r="C389" s="178">
        <f t="shared" si="38"/>
        <v>0</v>
      </c>
      <c r="D389" s="182">
        <f t="shared" si="35"/>
        <v>0</v>
      </c>
      <c r="E389" s="178">
        <f t="shared" si="39"/>
        <v>0</v>
      </c>
      <c r="F389" s="182">
        <f t="shared" si="40"/>
        <v>0</v>
      </c>
      <c r="G389" s="181">
        <f t="shared" si="36"/>
        <v>0</v>
      </c>
      <c r="H389" s="178" t="str">
        <f t="shared" si="41"/>
        <v/>
      </c>
    </row>
    <row r="390" spans="2:8">
      <c r="B390" s="144">
        <f t="shared" si="37"/>
        <v>0</v>
      </c>
      <c r="C390" s="178">
        <f t="shared" si="38"/>
        <v>0</v>
      </c>
      <c r="D390" s="182">
        <f t="shared" si="35"/>
        <v>0</v>
      </c>
      <c r="E390" s="178">
        <f t="shared" si="39"/>
        <v>0</v>
      </c>
      <c r="F390" s="182">
        <f t="shared" si="40"/>
        <v>0</v>
      </c>
      <c r="G390" s="181">
        <f t="shared" si="36"/>
        <v>0</v>
      </c>
      <c r="H390" s="178" t="str">
        <f t="shared" si="41"/>
        <v/>
      </c>
    </row>
    <row r="391" spans="2:8">
      <c r="B391" s="144">
        <f t="shared" si="37"/>
        <v>0</v>
      </c>
      <c r="C391" s="178">
        <f t="shared" si="38"/>
        <v>0</v>
      </c>
      <c r="D391" s="182">
        <f t="shared" si="35"/>
        <v>0</v>
      </c>
      <c r="E391" s="178">
        <f t="shared" si="39"/>
        <v>0</v>
      </c>
      <c r="F391" s="182">
        <f t="shared" si="40"/>
        <v>0</v>
      </c>
      <c r="G391" s="181">
        <f t="shared" si="36"/>
        <v>0</v>
      </c>
      <c r="H391" s="178" t="str">
        <f t="shared" si="41"/>
        <v/>
      </c>
    </row>
    <row r="392" spans="2:8">
      <c r="B392" s="144">
        <f t="shared" si="37"/>
        <v>0</v>
      </c>
      <c r="C392" s="178">
        <f t="shared" si="38"/>
        <v>0</v>
      </c>
      <c r="D392" s="182">
        <f t="shared" si="35"/>
        <v>0</v>
      </c>
      <c r="E392" s="178">
        <f t="shared" si="39"/>
        <v>0</v>
      </c>
      <c r="F392" s="182">
        <f t="shared" si="40"/>
        <v>0</v>
      </c>
      <c r="G392" s="181">
        <f t="shared" si="36"/>
        <v>0</v>
      </c>
      <c r="H392" s="178" t="str">
        <f t="shared" si="41"/>
        <v/>
      </c>
    </row>
    <row r="393" spans="2:8">
      <c r="B393" s="144">
        <f t="shared" si="37"/>
        <v>0</v>
      </c>
      <c r="C393" s="178">
        <f t="shared" si="38"/>
        <v>0</v>
      </c>
      <c r="D393" s="182">
        <f t="shared" si="35"/>
        <v>0</v>
      </c>
      <c r="E393" s="178">
        <f t="shared" si="39"/>
        <v>0</v>
      </c>
      <c r="F393" s="182">
        <f t="shared" si="40"/>
        <v>0</v>
      </c>
      <c r="G393" s="181">
        <f t="shared" si="36"/>
        <v>0</v>
      </c>
      <c r="H393" s="178" t="str">
        <f t="shared" si="41"/>
        <v/>
      </c>
    </row>
    <row r="394" spans="2:8">
      <c r="B394" s="144">
        <f t="shared" si="37"/>
        <v>0</v>
      </c>
      <c r="C394" s="178">
        <f t="shared" si="38"/>
        <v>0</v>
      </c>
      <c r="D394" s="182">
        <f t="shared" si="35"/>
        <v>0</v>
      </c>
      <c r="E394" s="178">
        <f t="shared" si="39"/>
        <v>0</v>
      </c>
      <c r="F394" s="182">
        <f t="shared" si="40"/>
        <v>0</v>
      </c>
      <c r="G394" s="181">
        <f t="shared" si="36"/>
        <v>0</v>
      </c>
      <c r="H394" s="178" t="str">
        <f t="shared" si="41"/>
        <v/>
      </c>
    </row>
    <row r="395" spans="2:8">
      <c r="B395" s="144">
        <f t="shared" si="37"/>
        <v>0</v>
      </c>
      <c r="C395" s="178">
        <f t="shared" si="38"/>
        <v>0</v>
      </c>
      <c r="D395" s="182">
        <f t="shared" si="35"/>
        <v>0</v>
      </c>
      <c r="E395" s="178">
        <f t="shared" si="39"/>
        <v>0</v>
      </c>
      <c r="F395" s="182">
        <f t="shared" si="40"/>
        <v>0</v>
      </c>
      <c r="G395" s="181">
        <f t="shared" si="36"/>
        <v>0</v>
      </c>
      <c r="H395" s="178" t="str">
        <f t="shared" si="41"/>
        <v/>
      </c>
    </row>
    <row r="396" spans="2:8">
      <c r="B396" s="144">
        <f t="shared" si="37"/>
        <v>0</v>
      </c>
      <c r="C396" s="178">
        <f t="shared" si="38"/>
        <v>0</v>
      </c>
      <c r="D396" s="182">
        <f t="shared" si="35"/>
        <v>0</v>
      </c>
      <c r="E396" s="178">
        <f t="shared" si="39"/>
        <v>0</v>
      </c>
      <c r="F396" s="182">
        <f t="shared" si="40"/>
        <v>0</v>
      </c>
      <c r="G396" s="181">
        <f t="shared" si="36"/>
        <v>0</v>
      </c>
      <c r="H396" s="178" t="str">
        <f t="shared" si="41"/>
        <v/>
      </c>
    </row>
    <row r="397" spans="2:8">
      <c r="B397" s="144">
        <f t="shared" si="37"/>
        <v>0</v>
      </c>
      <c r="C397" s="178">
        <f t="shared" si="38"/>
        <v>0</v>
      </c>
      <c r="D397" s="182">
        <f t="shared" si="35"/>
        <v>0</v>
      </c>
      <c r="E397" s="178">
        <f t="shared" si="39"/>
        <v>0</v>
      </c>
      <c r="F397" s="182">
        <f t="shared" si="40"/>
        <v>0</v>
      </c>
      <c r="G397" s="181">
        <f t="shared" si="36"/>
        <v>0</v>
      </c>
      <c r="H397" s="178" t="str">
        <f t="shared" si="41"/>
        <v/>
      </c>
    </row>
    <row r="398" spans="2:8">
      <c r="B398" s="144">
        <f t="shared" si="37"/>
        <v>0</v>
      </c>
      <c r="C398" s="178">
        <f t="shared" si="38"/>
        <v>0</v>
      </c>
      <c r="D398" s="182">
        <f t="shared" si="35"/>
        <v>0</v>
      </c>
      <c r="E398" s="178">
        <f t="shared" si="39"/>
        <v>0</v>
      </c>
      <c r="F398" s="182">
        <f t="shared" si="40"/>
        <v>0</v>
      </c>
      <c r="G398" s="181">
        <f t="shared" si="36"/>
        <v>0</v>
      </c>
      <c r="H398" s="178" t="str">
        <f t="shared" si="41"/>
        <v/>
      </c>
    </row>
    <row r="399" spans="2:8">
      <c r="B399" s="144">
        <f t="shared" si="37"/>
        <v>0</v>
      </c>
      <c r="C399" s="178">
        <f t="shared" si="38"/>
        <v>0</v>
      </c>
      <c r="D399" s="182">
        <f t="shared" si="35"/>
        <v>0</v>
      </c>
      <c r="E399" s="178">
        <f t="shared" si="39"/>
        <v>0</v>
      </c>
      <c r="F399" s="182">
        <f t="shared" si="40"/>
        <v>0</v>
      </c>
      <c r="G399" s="181">
        <f t="shared" si="36"/>
        <v>0</v>
      </c>
      <c r="H399" s="178" t="str">
        <f t="shared" si="41"/>
        <v/>
      </c>
    </row>
    <row r="400" spans="2:8">
      <c r="B400" s="144">
        <f t="shared" si="37"/>
        <v>0</v>
      </c>
      <c r="C400" s="178">
        <f t="shared" si="38"/>
        <v>0</v>
      </c>
      <c r="D400" s="182">
        <f t="shared" si="35"/>
        <v>0</v>
      </c>
      <c r="E400" s="178">
        <f t="shared" si="39"/>
        <v>0</v>
      </c>
      <c r="F400" s="182">
        <f t="shared" si="40"/>
        <v>0</v>
      </c>
      <c r="G400" s="181">
        <f t="shared" si="36"/>
        <v>0</v>
      </c>
      <c r="H400" s="178" t="str">
        <f t="shared" si="41"/>
        <v/>
      </c>
    </row>
    <row r="401" spans="2:8">
      <c r="B401" s="144">
        <f t="shared" si="37"/>
        <v>0</v>
      </c>
      <c r="C401" s="178">
        <f t="shared" si="38"/>
        <v>0</v>
      </c>
      <c r="D401" s="182">
        <f t="shared" si="35"/>
        <v>0</v>
      </c>
      <c r="E401" s="178">
        <f t="shared" si="39"/>
        <v>0</v>
      </c>
      <c r="F401" s="182">
        <f t="shared" si="40"/>
        <v>0</v>
      </c>
      <c r="G401" s="181">
        <f t="shared" si="36"/>
        <v>0</v>
      </c>
      <c r="H401" s="178" t="str">
        <f t="shared" si="41"/>
        <v/>
      </c>
    </row>
    <row r="402" spans="2:8">
      <c r="B402" s="144">
        <f t="shared" si="37"/>
        <v>0</v>
      </c>
      <c r="C402" s="178">
        <f t="shared" si="38"/>
        <v>0</v>
      </c>
      <c r="D402" s="182">
        <f t="shared" si="35"/>
        <v>0</v>
      </c>
      <c r="E402" s="178">
        <f t="shared" si="39"/>
        <v>0</v>
      </c>
      <c r="F402" s="182">
        <f t="shared" si="40"/>
        <v>0</v>
      </c>
      <c r="G402" s="181">
        <f t="shared" si="36"/>
        <v>0</v>
      </c>
      <c r="H402" s="178" t="str">
        <f t="shared" si="41"/>
        <v/>
      </c>
    </row>
    <row r="403" spans="2:8">
      <c r="B403" s="144">
        <f t="shared" si="37"/>
        <v>0</v>
      </c>
      <c r="C403" s="178">
        <f t="shared" si="38"/>
        <v>0</v>
      </c>
      <c r="D403" s="182">
        <f t="shared" si="35"/>
        <v>0</v>
      </c>
      <c r="E403" s="178">
        <f t="shared" si="39"/>
        <v>0</v>
      </c>
      <c r="F403" s="182">
        <f t="shared" si="40"/>
        <v>0</v>
      </c>
      <c r="G403" s="181">
        <f t="shared" si="36"/>
        <v>0</v>
      </c>
      <c r="H403" s="178" t="str">
        <f t="shared" si="41"/>
        <v/>
      </c>
    </row>
    <row r="404" spans="2:8">
      <c r="B404" s="144">
        <f t="shared" si="37"/>
        <v>0</v>
      </c>
      <c r="C404" s="178">
        <f t="shared" si="38"/>
        <v>0</v>
      </c>
      <c r="D404" s="182">
        <f t="shared" si="35"/>
        <v>0</v>
      </c>
      <c r="E404" s="178">
        <f t="shared" si="39"/>
        <v>0</v>
      </c>
      <c r="F404" s="182">
        <f t="shared" si="40"/>
        <v>0</v>
      </c>
      <c r="G404" s="181">
        <f t="shared" si="36"/>
        <v>0</v>
      </c>
      <c r="H404" s="178" t="str">
        <f t="shared" si="41"/>
        <v/>
      </c>
    </row>
    <row r="405" spans="2:8">
      <c r="B405" s="144">
        <f t="shared" si="37"/>
        <v>0</v>
      </c>
      <c r="C405" s="178">
        <f t="shared" si="38"/>
        <v>0</v>
      </c>
      <c r="D405" s="182">
        <f t="shared" ref="D405:D468" si="42">IF($B405&gt;0,$C405*$E$10,0)</f>
        <v>0</v>
      </c>
      <c r="E405" s="178">
        <f t="shared" si="39"/>
        <v>0</v>
      </c>
      <c r="F405" s="182">
        <f t="shared" si="40"/>
        <v>0</v>
      </c>
      <c r="G405" s="181">
        <f t="shared" ref="G405:G468" si="43">IF($G406&gt;0,G406+F405,F405)</f>
        <v>0</v>
      </c>
      <c r="H405" s="178" t="str">
        <f t="shared" si="41"/>
        <v/>
      </c>
    </row>
    <row r="406" spans="2:8">
      <c r="B406" s="144">
        <f t="shared" ref="B406:B469" si="44">IF($E$8="Imperial",IF(B405&gt;0,B405-1,0),IF($B405&gt;($N$9+$E$14+25.4),$B405-25.4,IF(AND($B405&gt;($N$9+$E$14),$B405&lt;=($N$9+$E$14+25.4)),($N$9+$E$14),IF(AND($B405&lt;=($N$9+$E$14),$B405&gt;($E$14+25.4)),$B405-25.4,IF(AND($B405&gt;$E$14,$B405&lt;=($E$14+25.4)),$E$14,IF(AND($B405&gt;25.4,$B405&lt;=$E$14),$B405-25.4,0))))))</f>
        <v>0</v>
      </c>
      <c r="C406" s="178">
        <f t="shared" ref="C406:C469" si="45">IF($E$8="Imperial", IF($E$7="SC-44",     IF(B406=44+$E$14,    0.331,     IF(B406=43+$E$14,   0.728,     IF(B406=42+$E$14,    0.981,      IF(B406=41+$E$14,    1.175,       IF(B406=40+$E$14,     1.345,       IF(B406=39+$E$14,    1.495,      IF(B406=38+$E$14,   1.627,    IF(B406=37+$E$14,    1.739,     IF(B406=36+$E$14,   1.84,       IF(B406=35+$E$14,     1.937,      IF(B406=34+$E$14,   2.028,      IF(B406=33+$E$14,  2.105,     IF(B406=32+$E$14,   2.176,      IF(B406=31+$E$14,   2.246,     IF(B406=30+$E$14,    2.315,     IF(B406=29+$E$14,      2.378,      IF(B406=28+$E$14,    2.431,     IF(B406=27+$E$14,   2.475,     IF(B406=26+$E$14,   2.521,      IF(B406=25+$E$14,   2.563,      IF(B406=24+$E$14,    2.603,     IF(B406=23+$E$14,    2.64,     IF(B406=22+$E$14,    2.672,     IF(B406=21+$E$14,    2.698,      IF(B406=20+$E$14,    2.722,      IF(B406=19+$E$14,   2.744,        IF(B406=18+$E$14,    2.763,      IF(B406=17+$E$14,    2.781,     IF(B406=16+$E$14,    2.799,     IF(B406=15+$E$14,   2.818,       IF(B406=14+$E$14,     2.836,    IF(B406=13+$E$14,     2.854,      IF(B406=12+$E$14,       2.872,     IF(B406=11+$E$14,    2.891,     IF(B406=10+$E$14,     2.909,     IF(B406=9+$E$14,     2.927,     IF(B406=8+$E$14,    2.946,      IF(B406=7+$E$14,      2.964,      IF(B406=6+$E$14,     2.982,      IF(B406=5+$E$14,    3,      IF(B406=4+$E$14,    3.019,   IF(B406=3+$E$14,      3.37,    IF(B406=2+$E$14,    3.055,      IF(B406=1+$E$14,    3.074,    0)))))))))))))))))))))))))))))))))))))))))))),   IF(B406=34+$E$14,     0.444,     IF(B406=33+$E$14,   0.872,      IF(B406=32+$E$14,    1.11,     IF(B406=31+$E$14,    1.304,      IF(B406=30+$E$14,    1.464,       IF(B406=29+$E$14,    1.594,     IF(B406=28+$E$14,    1.708,     IF(B406=27+$E$14,   1.816,      IF(B406=26+$E$14,    1.913,     IF(B406=25+$E$14,    1.998,    IF(B406=24+$E$14,      2.079,    IF(B406=23+$E$14,    2.155,     IF(B406=22+$E$14,    2.216,    IF(B406=21+$E$14,    2.273,    IF(B406=20+$E$14,     2.326,     IF(B406=19+$E$14,   2.375,     IF(B406=18+$E$14,   2.42,     IF(B406=17+$E$14,   2.451,      IF(B406=16+$E$14,   2.484,       IF(B406=15+$E$14,   2.514,        IF(B406=14+$E$14,    2.536,       IF(B406=13+$E$14,    2.558,         IF(B406=12+$E$14,    2.58,      IF(B406=11+$E$14,    2.602,     IF(B406=10+$E$14,   2.624,      IF(B406=9+$E$14,   2.646,       IF(B406=8+$E$14,    2.668,        IF(B406=7+$E$14,     2.69,       IF(B406=6+$E$14,    2.712,        IF(B406=5+$E$14,   2.734,      IF(B406=4+$E$14,    2.756,     IF(B406=3+$E$14,    2.778,      IF(B406=2+$E$14,    2.8,       IF(B406=1+$E$14,    2.822,        0))))))))))))))))))))))))))))))))))),   IF($E$7="SC-44",     IF(B406=1117+$E$14,    0.009,       IF(B406=1091.6+$E$14,   0.021,        IF(B406=1066.2+$E$14,    0.028,       IF(B406=1040.8+$E$14,   0.033,        IF(B406=1015.4+$E$14,   0.038,        IF(B406=990+$E$14,   0.042,       IF(B406=964.6+$E$14,    0.046,      IF(B406=939.2+$E$14,   0.049,        IF(B406=913.8+$E$14,    0.052,         IF(B406=888.4+$E$14,    0.055,       IF(B406=863+$E$14,    0.057,        IF(B406=837.6+$E$14,    0.06,       IF(B406=812.2+$E$14,    0.062,       IF(B406=786.8+$E$14,    0.064,      IF(B406=761.4+$E$14,    0.066,        IF(B406=736+$E$14,    0.067,         IF(B406=710.6+$E$14,    0.069,       IF(B406=685.2+$E$14,   0.07,        IF(B406=659.8+$E$14,    0.071,       IF(B406=634.4+$E$14,   0.073,       IF(B406=609+$E$14,    0.074,      IF(B406=583.6+$E$14,    0.075,        IF(B406=558.2+$E$14,    0.076,        IF(B406=532.8+$E$14,    0.076,        IF(B406=507.4+$E$14,    0.077,        IF(B406=482+$E$14,    0.078,       IF(B406=456.6+$E$14,     0.078,       IF(B406=431.2+$E$14,     0.079,      IF(B406=405.8+$E$14,     0.079,        IF(B406=380.4+$E$14,   0.08,        IF(B406=355+$E$14,    0.08,      IF(B406=329.6+$E$14,     0.081,        IF(B406=304.2+$E$14,    0.081,       IF(B406=278.8+$E$14,     0.082,       IF(B406=253.4+$E$14,    0.082,      IF(B406=228+$E$14,   0.083,        IF(B406=202.6+$E$14,     0.083,        IF(B406=177.2+$E$14,     0.084,      IF(B406=151.8+$E$14,     0.084,        IF(B406=126.4+$E$14,    0.085,       IF(B406=101+$E$14,     0.086,       IF(B406=75.6+$E$14,     0.086,       IF(B406=50.2+$E$14,     0.087,        IF(B406=24.8+$E$14,     0.087,        0)))))))))))))))))))))))))))))))))))))))))))),           IF(B406=863+$E$14,    0.013,         IF(B406=837.6+$E$14,    0.025,         IF(B406=812.2+$E$14,    0.031,     IF(B406=786.8+$E$14,   0.037,      IF(B406=761.4+$E$14,    0.041,     IF(B406=736+$E$14,    0.045,     IF(B406=710.6+$E$14,    0.048,    IF(B406=685.2+$E$14,   0.051,     IF(B406=659.8+$E$14,  0.054,      IF(B406=634.4+$E$14,   0.057,     IF(B406=609+$E$14,   0.059,     IF(B406=583.6+$E$14,   0.061,     IF(B406=558.2+$E$14,   0.063,    IF(B406=532.8+$E$14,       0.064,    IF(B406=507.4+$E$14,   0.066,   IF(B406=482+$E$14,  0.067,    IF(B406=456.6+$E$14,   0.069,    IF(B406=431.2+$E$14,   0.069,    IF(B406=405.8+$E$14,   0.07,      IF(B406=380.4+$E$14,   0.071,    IF(B406=355+$E$14,   0.072,    IF(B406=329.6+$E$14,   0.072,     IF(B406=304.2+$E$14,    0.073,   IF(B406=278.8+$E$14,   0.074,    IF(B406=253.4+$E$14,     0.074,     IF(B406=228+$E$14,    0.075,     IF(B406=202.6+$E$14,     0.076,     IF(B406=177.2+$E$14,    0.076,    IF(B406=151.8+$E$14,    0.077,    IF(B406=126.4+$E$14,    0.077,     IF(B406=101+$E$14,    0.078,     IF(B406=75.6+$E$14,     0.079,        IF(B406=50.2+$E$14,     0.079,        IF(B406=24.8+$E$14,    0.08,        0))))))))))))))))))))))))))))))))))))</f>
        <v>0</v>
      </c>
      <c r="D406" s="182">
        <f t="shared" si="42"/>
        <v>0</v>
      </c>
      <c r="E406" s="178">
        <f t="shared" ref="E406:E469" si="46">IF($E$8="Imperial",           IF($G$12,                   IF($E$7="SC-44",                            IF(OR($B406&gt;($E$14+$N$9),AND($B406&gt;0,$B406&lt;=$E$14)),          (((((($N$10+$E$15)*1*$N$11)/1728)*$E$11))*$E$10)+(((((24-$E$15)*1*$N$11)/1728)*$E$11)*(ROUNDUP(($E$10/$E$16),0)))+(((24*1*(($N$10+24-$E$15)*$E$16))/1728)*$E$11),                             IF(AND($B406&gt;$E$14,$B406&lt;=($E$14+$N$9)),                           ((((((($N$10+$E$15)*1*$N$11)/1728)-$C406)*$E$11))*$E$10)+(((((24-$E$15)*1*$N$11)/1728)*$E$11)*(ROUNDUP(($E$10/$E$16),0)))+(((24*1*(($N$10+24-$E$15)*$E$16))/1728)*$E$11),            0)),                IF(OR($B406&gt;($E$14+$N$9),AND($B406&gt;0,$B406&lt;=$E$14)),                        ((((((($N$10+$E$15)*1*$N$11)/1728)*$E$11))*$E$10)+(((((24-$E$15)*1*$N$11)/1728)*$E$11)*(ROUNDUP(($E$10/$E$16),0)))+(((24*1*(($N$10+24-$E$15)*$E$16))/1728)*$E$11)),                                           IF(AND($B406&gt;$E$14,$B406&lt;=($E$14+$N$9)),               (((((((($N$10+$E$15)*1*$N$11)/1728)-$C406)*$E$11))*$E$10)+(((((24-$E$15)*1*$N$11)/1728)*$E$11)*(ROUNDUP(($E$10/$E$16),0)))+(((24*1*(($N$10+24-$E$15)*$E$16))/1728)*$E$11)),                            0))),                                                                                                                                                              IF($E$7="SC-44",            IF(OR($B406&gt;($E$14+$N$9),AND($B406&gt;0,$B406&lt;=$E$14)),           ((((($N$10+$E$15)*1*$N$11)/1728)*$E$11))*$E$10,             IF(AND($B406&gt;$E$14,$B406&lt;=($E$14+$N$9)),            ((((((($N$10+$E$15)*1*$N$11)/1728)-$C406)*$E$11))*$E$10),     0)),         IF(OR($B406&gt;($E$14+$N$9),AND($B406&gt;0,$B406&lt;=$E$14)),    ((((($N$10+$E$15)*1*$N$11)/1728)*$E$11))*$E$10,               IF(AND($B406&gt;$E$14,$B406&lt;=($E$14+$N$9)),         (((((($N$10+$E$15)*1*$N$11)/1728)-$C406)*$E$11))*$E$10,                   0)))),                                                                                                                                                IF($G$12,           IF($E$7="SC-44",                             IF(OR($B406&gt;($E$14+$N$9),AND($B406&gt;0,$B406&lt;=$E$14)),                                      (((((($N$10+$E$15)/1000)*(25.4/1000)*($N$11/1000))*$E$11))*$E$10)+((((0.61-($E$15/1000))*(25.4/1000)*($N$11/1000))*$E$11)*(ROUNDUP((($E$10/1000)/($E$16/1000)),0)))+(((0.61*(25.4/1000)*((($N$10/1000)+0.61-($E$15/1000))*($E$16/1000))))*$E$11),                                      IF(AND($B406&gt;$E$14,$B406&lt;=($E$14+ $N$9)),                                  (((((((($N$10+$E$15)/1000)*(25.4/1000)*($N$11/1000))-$C406)*$E$11))*$E$10)+((((0.61-($E$15/1000))*(25.4/1000)*($N$11/1000))*$E$11)*(ROUNDUP((($E$10/1000)/($E$16/1000)),0)))+(0.61*(25.4/1000)*(($N$10/1000)+0.61-($E$15/1000))*($E$16/1000)))*$E$11,           0)),                                                                                                                                 IF(OR($B406&gt;($E$14+$N$9),AND($B406&gt;0,$B406&lt;=$E$14)),                                             (((((($N$10+$E$15)/1000)*(25.4/1000)*($N$11/1000))*$E$11))*$E$10)+((((0.61-($E$15/1000))*(25.4/1000)*($N$11/1000))*$E$11)*(ROUNDUP((($E$10/1000)/($E$16/1000)),0)))+(((0.61*(25.4/1000)*((($N$10/1000)+0.61-($E$15/1000))*($E$16/1000)))*$E$11)),                                                                                           IF(AND($B406&gt;$E$14,$B406&lt;=($E$14+ $N$9)),                                                  (((((((($N$10+$E$15)/1000)*(25.4/1000)*($N$11/1000))-$C406)*$E$11))*$E$10)+((((0.61-($E$15/1000))*(25.4/1000)*($N$11/1000))*$E$11)*(ROUNDUP((($E$10/1000)/($E$16/1000)),0)))+(0.61*(25.4/1000)*(($N$10/1000)+0.61-($E$15/1000))*($E$16/1000)))*$E$11,                     0))),                                                                                 IF($E$7="SC-44",                            IF(OR($B406&gt;($E$14+$N$9),AND($B406&gt;0,$B406&lt;=$E$14)),                ((((($N$10+$E$15)/1000)*(25.4/1000)*($N$11/1000))*$E$11))*$E$10,                                                                        IF(AND($B406&gt;$E$14,$B406&lt;=($E$14+ $N$9)),                      (((((($N$10+$E$15)/1000)*(25.4/1000)*($N$11/1000))-$C406)*$E$11))*$E$10,                              0)),                                                                                                                    IF(OR($B406&gt;($E$14+$N$9),AND($B406&gt;0,$B406&lt;=$E$14)),                    ((((($N$10+$E$15)/1000)*(25.4/1000)*($N$11/1000))*$E$11))*$E$10,                                                                                                               IF(AND($B406&gt;$E$14,$B406&lt;=($E$14+ $N$9)),             (((((($N$10+$E$15)/1000)*(25.4/1000)*($N$11/1000))-$C406)*$E$11))*$E$10,                      0)))))</f>
        <v>0</v>
      </c>
      <c r="F406" s="182">
        <f t="shared" ref="F406:F469" si="47">$E406+$D406</f>
        <v>0</v>
      </c>
      <c r="G406" s="181">
        <f t="shared" si="43"/>
        <v>0</v>
      </c>
      <c r="H406" s="178" t="str">
        <f t="shared" si="41"/>
        <v/>
      </c>
    </row>
    <row r="407" spans="2:8">
      <c r="B407" s="144">
        <f t="shared" si="44"/>
        <v>0</v>
      </c>
      <c r="C407" s="178">
        <f t="shared" si="45"/>
        <v>0</v>
      </c>
      <c r="D407" s="182">
        <f t="shared" si="42"/>
        <v>0</v>
      </c>
      <c r="E407" s="178">
        <f t="shared" si="46"/>
        <v>0</v>
      </c>
      <c r="F407" s="182">
        <f t="shared" si="47"/>
        <v>0</v>
      </c>
      <c r="G407" s="181">
        <f t="shared" si="43"/>
        <v>0</v>
      </c>
      <c r="H407" s="178" t="str">
        <f t="shared" ref="H407:H470" si="48">IF($E$8="Imperial",IF($B407&gt;0,$E$12+($B407/12),""),IF($B407&gt;0,$E$12+($B407/1000),""))</f>
        <v/>
      </c>
    </row>
    <row r="408" spans="2:8">
      <c r="B408" s="144">
        <f t="shared" si="44"/>
        <v>0</v>
      </c>
      <c r="C408" s="178">
        <f t="shared" si="45"/>
        <v>0</v>
      </c>
      <c r="D408" s="182">
        <f t="shared" si="42"/>
        <v>0</v>
      </c>
      <c r="E408" s="178">
        <f t="shared" si="46"/>
        <v>0</v>
      </c>
      <c r="F408" s="182">
        <f t="shared" si="47"/>
        <v>0</v>
      </c>
      <c r="G408" s="181">
        <f t="shared" si="43"/>
        <v>0</v>
      </c>
      <c r="H408" s="178" t="str">
        <f t="shared" si="48"/>
        <v/>
      </c>
    </row>
    <row r="409" spans="2:8">
      <c r="B409" s="144">
        <f t="shared" si="44"/>
        <v>0</v>
      </c>
      <c r="C409" s="178">
        <f t="shared" si="45"/>
        <v>0</v>
      </c>
      <c r="D409" s="182">
        <f t="shared" si="42"/>
        <v>0</v>
      </c>
      <c r="E409" s="178">
        <f t="shared" si="46"/>
        <v>0</v>
      </c>
      <c r="F409" s="182">
        <f t="shared" si="47"/>
        <v>0</v>
      </c>
      <c r="G409" s="181">
        <f t="shared" si="43"/>
        <v>0</v>
      </c>
      <c r="H409" s="178" t="str">
        <f t="shared" si="48"/>
        <v/>
      </c>
    </row>
    <row r="410" spans="2:8">
      <c r="B410" s="144">
        <f t="shared" si="44"/>
        <v>0</v>
      </c>
      <c r="C410" s="178">
        <f t="shared" si="45"/>
        <v>0</v>
      </c>
      <c r="D410" s="182">
        <f t="shared" si="42"/>
        <v>0</v>
      </c>
      <c r="E410" s="178">
        <f t="shared" si="46"/>
        <v>0</v>
      </c>
      <c r="F410" s="182">
        <f t="shared" si="47"/>
        <v>0</v>
      </c>
      <c r="G410" s="181">
        <f t="shared" si="43"/>
        <v>0</v>
      </c>
      <c r="H410" s="178" t="str">
        <f t="shared" si="48"/>
        <v/>
      </c>
    </row>
    <row r="411" spans="2:8">
      <c r="B411" s="144">
        <f t="shared" si="44"/>
        <v>0</v>
      </c>
      <c r="C411" s="178">
        <f t="shared" si="45"/>
        <v>0</v>
      </c>
      <c r="D411" s="182">
        <f t="shared" si="42"/>
        <v>0</v>
      </c>
      <c r="E411" s="178">
        <f t="shared" si="46"/>
        <v>0</v>
      </c>
      <c r="F411" s="182">
        <f t="shared" si="47"/>
        <v>0</v>
      </c>
      <c r="G411" s="181">
        <f t="shared" si="43"/>
        <v>0</v>
      </c>
      <c r="H411" s="178" t="str">
        <f t="shared" si="48"/>
        <v/>
      </c>
    </row>
    <row r="412" spans="2:8">
      <c r="B412" s="144">
        <f t="shared" si="44"/>
        <v>0</v>
      </c>
      <c r="C412" s="178">
        <f t="shared" si="45"/>
        <v>0</v>
      </c>
      <c r="D412" s="182">
        <f t="shared" si="42"/>
        <v>0</v>
      </c>
      <c r="E412" s="178">
        <f t="shared" si="46"/>
        <v>0</v>
      </c>
      <c r="F412" s="182">
        <f t="shared" si="47"/>
        <v>0</v>
      </c>
      <c r="G412" s="181">
        <f t="shared" si="43"/>
        <v>0</v>
      </c>
      <c r="H412" s="178" t="str">
        <f t="shared" si="48"/>
        <v/>
      </c>
    </row>
    <row r="413" spans="2:8">
      <c r="B413" s="144">
        <f t="shared" si="44"/>
        <v>0</v>
      </c>
      <c r="C413" s="178">
        <f t="shared" si="45"/>
        <v>0</v>
      </c>
      <c r="D413" s="182">
        <f t="shared" si="42"/>
        <v>0</v>
      </c>
      <c r="E413" s="178">
        <f t="shared" si="46"/>
        <v>0</v>
      </c>
      <c r="F413" s="182">
        <f t="shared" si="47"/>
        <v>0</v>
      </c>
      <c r="G413" s="181">
        <f t="shared" si="43"/>
        <v>0</v>
      </c>
      <c r="H413" s="178" t="str">
        <f t="shared" si="48"/>
        <v/>
      </c>
    </row>
    <row r="414" spans="2:8">
      <c r="B414" s="144">
        <f t="shared" si="44"/>
        <v>0</v>
      </c>
      <c r="C414" s="178">
        <f t="shared" si="45"/>
        <v>0</v>
      </c>
      <c r="D414" s="182">
        <f t="shared" si="42"/>
        <v>0</v>
      </c>
      <c r="E414" s="178">
        <f t="shared" si="46"/>
        <v>0</v>
      </c>
      <c r="F414" s="182">
        <f t="shared" si="47"/>
        <v>0</v>
      </c>
      <c r="G414" s="181">
        <f t="shared" si="43"/>
        <v>0</v>
      </c>
      <c r="H414" s="178" t="str">
        <f t="shared" si="48"/>
        <v/>
      </c>
    </row>
    <row r="415" spans="2:8">
      <c r="B415" s="144">
        <f t="shared" si="44"/>
        <v>0</v>
      </c>
      <c r="C415" s="178">
        <f t="shared" si="45"/>
        <v>0</v>
      </c>
      <c r="D415" s="182">
        <f t="shared" si="42"/>
        <v>0</v>
      </c>
      <c r="E415" s="178">
        <f t="shared" si="46"/>
        <v>0</v>
      </c>
      <c r="F415" s="182">
        <f t="shared" si="47"/>
        <v>0</v>
      </c>
      <c r="G415" s="181">
        <f t="shared" si="43"/>
        <v>0</v>
      </c>
      <c r="H415" s="178" t="str">
        <f t="shared" si="48"/>
        <v/>
      </c>
    </row>
    <row r="416" spans="2:8">
      <c r="B416" s="144">
        <f t="shared" si="44"/>
        <v>0</v>
      </c>
      <c r="C416" s="178">
        <f t="shared" si="45"/>
        <v>0</v>
      </c>
      <c r="D416" s="182">
        <f t="shared" si="42"/>
        <v>0</v>
      </c>
      <c r="E416" s="178">
        <f t="shared" si="46"/>
        <v>0</v>
      </c>
      <c r="F416" s="182">
        <f t="shared" si="47"/>
        <v>0</v>
      </c>
      <c r="G416" s="181">
        <f t="shared" si="43"/>
        <v>0</v>
      </c>
      <c r="H416" s="178" t="str">
        <f t="shared" si="48"/>
        <v/>
      </c>
    </row>
    <row r="417" spans="2:8">
      <c r="B417" s="144">
        <f t="shared" si="44"/>
        <v>0</v>
      </c>
      <c r="C417" s="178">
        <f t="shared" si="45"/>
        <v>0</v>
      </c>
      <c r="D417" s="182">
        <f t="shared" si="42"/>
        <v>0</v>
      </c>
      <c r="E417" s="178">
        <f t="shared" si="46"/>
        <v>0</v>
      </c>
      <c r="F417" s="182">
        <f t="shared" si="47"/>
        <v>0</v>
      </c>
      <c r="G417" s="181">
        <f t="shared" si="43"/>
        <v>0</v>
      </c>
      <c r="H417" s="178" t="str">
        <f t="shared" si="48"/>
        <v/>
      </c>
    </row>
    <row r="418" spans="2:8">
      <c r="B418" s="144">
        <f t="shared" si="44"/>
        <v>0</v>
      </c>
      <c r="C418" s="178">
        <f t="shared" si="45"/>
        <v>0</v>
      </c>
      <c r="D418" s="182">
        <f t="shared" si="42"/>
        <v>0</v>
      </c>
      <c r="E418" s="178">
        <f t="shared" si="46"/>
        <v>0</v>
      </c>
      <c r="F418" s="182">
        <f t="shared" si="47"/>
        <v>0</v>
      </c>
      <c r="G418" s="181">
        <f t="shared" si="43"/>
        <v>0</v>
      </c>
      <c r="H418" s="178" t="str">
        <f t="shared" si="48"/>
        <v/>
      </c>
    </row>
    <row r="419" spans="2:8">
      <c r="B419" s="144">
        <f t="shared" si="44"/>
        <v>0</v>
      </c>
      <c r="C419" s="178">
        <f t="shared" si="45"/>
        <v>0</v>
      </c>
      <c r="D419" s="182">
        <f t="shared" si="42"/>
        <v>0</v>
      </c>
      <c r="E419" s="178">
        <f t="shared" si="46"/>
        <v>0</v>
      </c>
      <c r="F419" s="182">
        <f t="shared" si="47"/>
        <v>0</v>
      </c>
      <c r="G419" s="181">
        <f t="shared" si="43"/>
        <v>0</v>
      </c>
      <c r="H419" s="178" t="str">
        <f t="shared" si="48"/>
        <v/>
      </c>
    </row>
    <row r="420" spans="2:8">
      <c r="B420" s="144">
        <f t="shared" si="44"/>
        <v>0</v>
      </c>
      <c r="C420" s="178">
        <f t="shared" si="45"/>
        <v>0</v>
      </c>
      <c r="D420" s="182">
        <f t="shared" si="42"/>
        <v>0</v>
      </c>
      <c r="E420" s="178">
        <f t="shared" si="46"/>
        <v>0</v>
      </c>
      <c r="F420" s="182">
        <f t="shared" si="47"/>
        <v>0</v>
      </c>
      <c r="G420" s="181">
        <f t="shared" si="43"/>
        <v>0</v>
      </c>
      <c r="H420" s="178" t="str">
        <f t="shared" si="48"/>
        <v/>
      </c>
    </row>
    <row r="421" spans="2:8">
      <c r="B421" s="144">
        <f t="shared" si="44"/>
        <v>0</v>
      </c>
      <c r="C421" s="178">
        <f t="shared" si="45"/>
        <v>0</v>
      </c>
      <c r="D421" s="182">
        <f t="shared" si="42"/>
        <v>0</v>
      </c>
      <c r="E421" s="178">
        <f t="shared" si="46"/>
        <v>0</v>
      </c>
      <c r="F421" s="182">
        <f t="shared" si="47"/>
        <v>0</v>
      </c>
      <c r="G421" s="181">
        <f t="shared" si="43"/>
        <v>0</v>
      </c>
      <c r="H421" s="178" t="str">
        <f t="shared" si="48"/>
        <v/>
      </c>
    </row>
    <row r="422" spans="2:8">
      <c r="B422" s="144">
        <f t="shared" si="44"/>
        <v>0</v>
      </c>
      <c r="C422" s="178">
        <f t="shared" si="45"/>
        <v>0</v>
      </c>
      <c r="D422" s="182">
        <f t="shared" si="42"/>
        <v>0</v>
      </c>
      <c r="E422" s="178">
        <f t="shared" si="46"/>
        <v>0</v>
      </c>
      <c r="F422" s="182">
        <f t="shared" si="47"/>
        <v>0</v>
      </c>
      <c r="G422" s="181">
        <f t="shared" si="43"/>
        <v>0</v>
      </c>
      <c r="H422" s="178" t="str">
        <f t="shared" si="48"/>
        <v/>
      </c>
    </row>
    <row r="423" spans="2:8">
      <c r="B423" s="144">
        <f t="shared" si="44"/>
        <v>0</v>
      </c>
      <c r="C423" s="178">
        <f t="shared" si="45"/>
        <v>0</v>
      </c>
      <c r="D423" s="182">
        <f t="shared" si="42"/>
        <v>0</v>
      </c>
      <c r="E423" s="178">
        <f t="shared" si="46"/>
        <v>0</v>
      </c>
      <c r="F423" s="182">
        <f t="shared" si="47"/>
        <v>0</v>
      </c>
      <c r="G423" s="181">
        <f t="shared" si="43"/>
        <v>0</v>
      </c>
      <c r="H423" s="178" t="str">
        <f t="shared" si="48"/>
        <v/>
      </c>
    </row>
    <row r="424" spans="2:8">
      <c r="B424" s="144">
        <f t="shared" si="44"/>
        <v>0</v>
      </c>
      <c r="C424" s="178">
        <f t="shared" si="45"/>
        <v>0</v>
      </c>
      <c r="D424" s="182">
        <f t="shared" si="42"/>
        <v>0</v>
      </c>
      <c r="E424" s="178">
        <f t="shared" si="46"/>
        <v>0</v>
      </c>
      <c r="F424" s="182">
        <f t="shared" si="47"/>
        <v>0</v>
      </c>
      <c r="G424" s="181">
        <f t="shared" si="43"/>
        <v>0</v>
      </c>
      <c r="H424" s="178" t="str">
        <f t="shared" si="48"/>
        <v/>
      </c>
    </row>
    <row r="425" spans="2:8">
      <c r="B425" s="144">
        <f t="shared" si="44"/>
        <v>0</v>
      </c>
      <c r="C425" s="178">
        <f t="shared" si="45"/>
        <v>0</v>
      </c>
      <c r="D425" s="182">
        <f t="shared" si="42"/>
        <v>0</v>
      </c>
      <c r="E425" s="178">
        <f t="shared" si="46"/>
        <v>0</v>
      </c>
      <c r="F425" s="182">
        <f t="shared" si="47"/>
        <v>0</v>
      </c>
      <c r="G425" s="181">
        <f t="shared" si="43"/>
        <v>0</v>
      </c>
      <c r="H425" s="178" t="str">
        <f t="shared" si="48"/>
        <v/>
      </c>
    </row>
    <row r="426" spans="2:8">
      <c r="B426" s="144">
        <f t="shared" si="44"/>
        <v>0</v>
      </c>
      <c r="C426" s="178">
        <f t="shared" si="45"/>
        <v>0</v>
      </c>
      <c r="D426" s="182">
        <f t="shared" si="42"/>
        <v>0</v>
      </c>
      <c r="E426" s="178">
        <f t="shared" si="46"/>
        <v>0</v>
      </c>
      <c r="F426" s="182">
        <f t="shared" si="47"/>
        <v>0</v>
      </c>
      <c r="G426" s="181">
        <f t="shared" si="43"/>
        <v>0</v>
      </c>
      <c r="H426" s="178" t="str">
        <f t="shared" si="48"/>
        <v/>
      </c>
    </row>
    <row r="427" spans="2:8">
      <c r="B427" s="144">
        <f t="shared" si="44"/>
        <v>0</v>
      </c>
      <c r="C427" s="178">
        <f t="shared" si="45"/>
        <v>0</v>
      </c>
      <c r="D427" s="182">
        <f t="shared" si="42"/>
        <v>0</v>
      </c>
      <c r="E427" s="178">
        <f t="shared" si="46"/>
        <v>0</v>
      </c>
      <c r="F427" s="182">
        <f t="shared" si="47"/>
        <v>0</v>
      </c>
      <c r="G427" s="181">
        <f t="shared" si="43"/>
        <v>0</v>
      </c>
      <c r="H427" s="178" t="str">
        <f t="shared" si="48"/>
        <v/>
      </c>
    </row>
    <row r="428" spans="2:8">
      <c r="B428" s="144">
        <f t="shared" si="44"/>
        <v>0</v>
      </c>
      <c r="C428" s="178">
        <f t="shared" si="45"/>
        <v>0</v>
      </c>
      <c r="D428" s="182">
        <f t="shared" si="42"/>
        <v>0</v>
      </c>
      <c r="E428" s="178">
        <f t="shared" si="46"/>
        <v>0</v>
      </c>
      <c r="F428" s="182">
        <f t="shared" si="47"/>
        <v>0</v>
      </c>
      <c r="G428" s="181">
        <f t="shared" si="43"/>
        <v>0</v>
      </c>
      <c r="H428" s="178" t="str">
        <f t="shared" si="48"/>
        <v/>
      </c>
    </row>
    <row r="429" spans="2:8">
      <c r="B429" s="144">
        <f t="shared" si="44"/>
        <v>0</v>
      </c>
      <c r="C429" s="178">
        <f t="shared" si="45"/>
        <v>0</v>
      </c>
      <c r="D429" s="182">
        <f t="shared" si="42"/>
        <v>0</v>
      </c>
      <c r="E429" s="178">
        <f t="shared" si="46"/>
        <v>0</v>
      </c>
      <c r="F429" s="182">
        <f t="shared" si="47"/>
        <v>0</v>
      </c>
      <c r="G429" s="181">
        <f t="shared" si="43"/>
        <v>0</v>
      </c>
      <c r="H429" s="178" t="str">
        <f t="shared" si="48"/>
        <v/>
      </c>
    </row>
    <row r="430" spans="2:8">
      <c r="B430" s="144">
        <f t="shared" si="44"/>
        <v>0</v>
      </c>
      <c r="C430" s="178">
        <f t="shared" si="45"/>
        <v>0</v>
      </c>
      <c r="D430" s="182">
        <f t="shared" si="42"/>
        <v>0</v>
      </c>
      <c r="E430" s="178">
        <f t="shared" si="46"/>
        <v>0</v>
      </c>
      <c r="F430" s="182">
        <f t="shared" si="47"/>
        <v>0</v>
      </c>
      <c r="G430" s="181">
        <f t="shared" si="43"/>
        <v>0</v>
      </c>
      <c r="H430" s="178" t="str">
        <f t="shared" si="48"/>
        <v/>
      </c>
    </row>
    <row r="431" spans="2:8">
      <c r="B431" s="144">
        <f t="shared" si="44"/>
        <v>0</v>
      </c>
      <c r="C431" s="178">
        <f t="shared" si="45"/>
        <v>0</v>
      </c>
      <c r="D431" s="182">
        <f t="shared" si="42"/>
        <v>0</v>
      </c>
      <c r="E431" s="178">
        <f t="shared" si="46"/>
        <v>0</v>
      </c>
      <c r="F431" s="182">
        <f t="shared" si="47"/>
        <v>0</v>
      </c>
      <c r="G431" s="181">
        <f t="shared" si="43"/>
        <v>0</v>
      </c>
      <c r="H431" s="178" t="str">
        <f t="shared" si="48"/>
        <v/>
      </c>
    </row>
    <row r="432" spans="2:8">
      <c r="B432" s="144">
        <f t="shared" si="44"/>
        <v>0</v>
      </c>
      <c r="C432" s="178">
        <f t="shared" si="45"/>
        <v>0</v>
      </c>
      <c r="D432" s="182">
        <f t="shared" si="42"/>
        <v>0</v>
      </c>
      <c r="E432" s="178">
        <f t="shared" si="46"/>
        <v>0</v>
      </c>
      <c r="F432" s="182">
        <f t="shared" si="47"/>
        <v>0</v>
      </c>
      <c r="G432" s="181">
        <f t="shared" si="43"/>
        <v>0</v>
      </c>
      <c r="H432" s="178" t="str">
        <f t="shared" si="48"/>
        <v/>
      </c>
    </row>
    <row r="433" spans="2:8">
      <c r="B433" s="144">
        <f t="shared" si="44"/>
        <v>0</v>
      </c>
      <c r="C433" s="178">
        <f t="shared" si="45"/>
        <v>0</v>
      </c>
      <c r="D433" s="182">
        <f t="shared" si="42"/>
        <v>0</v>
      </c>
      <c r="E433" s="178">
        <f t="shared" si="46"/>
        <v>0</v>
      </c>
      <c r="F433" s="182">
        <f t="shared" si="47"/>
        <v>0</v>
      </c>
      <c r="G433" s="181">
        <f t="shared" si="43"/>
        <v>0</v>
      </c>
      <c r="H433" s="178" t="str">
        <f t="shared" si="48"/>
        <v/>
      </c>
    </row>
    <row r="434" spans="2:8">
      <c r="B434" s="144">
        <f t="shared" si="44"/>
        <v>0</v>
      </c>
      <c r="C434" s="178">
        <f t="shared" si="45"/>
        <v>0</v>
      </c>
      <c r="D434" s="182">
        <f t="shared" si="42"/>
        <v>0</v>
      </c>
      <c r="E434" s="178">
        <f t="shared" si="46"/>
        <v>0</v>
      </c>
      <c r="F434" s="182">
        <f t="shared" si="47"/>
        <v>0</v>
      </c>
      <c r="G434" s="181">
        <f t="shared" si="43"/>
        <v>0</v>
      </c>
      <c r="H434" s="178" t="str">
        <f t="shared" si="48"/>
        <v/>
      </c>
    </row>
    <row r="435" spans="2:8">
      <c r="B435" s="144">
        <f t="shared" si="44"/>
        <v>0</v>
      </c>
      <c r="C435" s="178">
        <f t="shared" si="45"/>
        <v>0</v>
      </c>
      <c r="D435" s="182">
        <f t="shared" si="42"/>
        <v>0</v>
      </c>
      <c r="E435" s="178">
        <f t="shared" si="46"/>
        <v>0</v>
      </c>
      <c r="F435" s="182">
        <f t="shared" si="47"/>
        <v>0</v>
      </c>
      <c r="G435" s="181">
        <f t="shared" si="43"/>
        <v>0</v>
      </c>
      <c r="H435" s="178" t="str">
        <f t="shared" si="48"/>
        <v/>
      </c>
    </row>
    <row r="436" spans="2:8">
      <c r="B436" s="144">
        <f t="shared" si="44"/>
        <v>0</v>
      </c>
      <c r="C436" s="178">
        <f t="shared" si="45"/>
        <v>0</v>
      </c>
      <c r="D436" s="182">
        <f t="shared" si="42"/>
        <v>0</v>
      </c>
      <c r="E436" s="178">
        <f t="shared" si="46"/>
        <v>0</v>
      </c>
      <c r="F436" s="182">
        <f t="shared" si="47"/>
        <v>0</v>
      </c>
      <c r="G436" s="181">
        <f t="shared" si="43"/>
        <v>0</v>
      </c>
      <c r="H436" s="178" t="str">
        <f t="shared" si="48"/>
        <v/>
      </c>
    </row>
    <row r="437" spans="2:8">
      <c r="B437" s="144">
        <f t="shared" si="44"/>
        <v>0</v>
      </c>
      <c r="C437" s="178">
        <f t="shared" si="45"/>
        <v>0</v>
      </c>
      <c r="D437" s="182">
        <f t="shared" si="42"/>
        <v>0</v>
      </c>
      <c r="E437" s="178">
        <f t="shared" si="46"/>
        <v>0</v>
      </c>
      <c r="F437" s="182">
        <f t="shared" si="47"/>
        <v>0</v>
      </c>
      <c r="G437" s="181">
        <f t="shared" si="43"/>
        <v>0</v>
      </c>
      <c r="H437" s="178" t="str">
        <f t="shared" si="48"/>
        <v/>
      </c>
    </row>
    <row r="438" spans="2:8">
      <c r="B438" s="144">
        <f t="shared" si="44"/>
        <v>0</v>
      </c>
      <c r="C438" s="178">
        <f t="shared" si="45"/>
        <v>0</v>
      </c>
      <c r="D438" s="182">
        <f t="shared" si="42"/>
        <v>0</v>
      </c>
      <c r="E438" s="178">
        <f t="shared" si="46"/>
        <v>0</v>
      </c>
      <c r="F438" s="182">
        <f t="shared" si="47"/>
        <v>0</v>
      </c>
      <c r="G438" s="181">
        <f t="shared" si="43"/>
        <v>0</v>
      </c>
      <c r="H438" s="178" t="str">
        <f t="shared" si="48"/>
        <v/>
      </c>
    </row>
    <row r="439" spans="2:8">
      <c r="B439" s="144">
        <f t="shared" si="44"/>
        <v>0</v>
      </c>
      <c r="C439" s="178">
        <f t="shared" si="45"/>
        <v>0</v>
      </c>
      <c r="D439" s="182">
        <f t="shared" si="42"/>
        <v>0</v>
      </c>
      <c r="E439" s="178">
        <f t="shared" si="46"/>
        <v>0</v>
      </c>
      <c r="F439" s="182">
        <f t="shared" si="47"/>
        <v>0</v>
      </c>
      <c r="G439" s="181">
        <f t="shared" si="43"/>
        <v>0</v>
      </c>
      <c r="H439" s="178" t="str">
        <f t="shared" si="48"/>
        <v/>
      </c>
    </row>
    <row r="440" spans="2:8">
      <c r="B440" s="144">
        <f t="shared" si="44"/>
        <v>0</v>
      </c>
      <c r="C440" s="178">
        <f t="shared" si="45"/>
        <v>0</v>
      </c>
      <c r="D440" s="182">
        <f t="shared" si="42"/>
        <v>0</v>
      </c>
      <c r="E440" s="178">
        <f t="shared" si="46"/>
        <v>0</v>
      </c>
      <c r="F440" s="182">
        <f t="shared" si="47"/>
        <v>0</v>
      </c>
      <c r="G440" s="181">
        <f t="shared" si="43"/>
        <v>0</v>
      </c>
      <c r="H440" s="178" t="str">
        <f t="shared" si="48"/>
        <v/>
      </c>
    </row>
    <row r="441" spans="2:8">
      <c r="B441" s="144">
        <f t="shared" si="44"/>
        <v>0</v>
      </c>
      <c r="C441" s="178">
        <f t="shared" si="45"/>
        <v>0</v>
      </c>
      <c r="D441" s="182">
        <f t="shared" si="42"/>
        <v>0</v>
      </c>
      <c r="E441" s="178">
        <f t="shared" si="46"/>
        <v>0</v>
      </c>
      <c r="F441" s="182">
        <f t="shared" si="47"/>
        <v>0</v>
      </c>
      <c r="G441" s="181">
        <f t="shared" si="43"/>
        <v>0</v>
      </c>
      <c r="H441" s="178" t="str">
        <f t="shared" si="48"/>
        <v/>
      </c>
    </row>
    <row r="442" spans="2:8">
      <c r="B442" s="144">
        <f t="shared" si="44"/>
        <v>0</v>
      </c>
      <c r="C442" s="178">
        <f t="shared" si="45"/>
        <v>0</v>
      </c>
      <c r="D442" s="182">
        <f t="shared" si="42"/>
        <v>0</v>
      </c>
      <c r="E442" s="178">
        <f t="shared" si="46"/>
        <v>0</v>
      </c>
      <c r="F442" s="182">
        <f t="shared" si="47"/>
        <v>0</v>
      </c>
      <c r="G442" s="181">
        <f t="shared" si="43"/>
        <v>0</v>
      </c>
      <c r="H442" s="178" t="str">
        <f t="shared" si="48"/>
        <v/>
      </c>
    </row>
    <row r="443" spans="2:8">
      <c r="B443" s="144">
        <f t="shared" si="44"/>
        <v>0</v>
      </c>
      <c r="C443" s="178">
        <f t="shared" si="45"/>
        <v>0</v>
      </c>
      <c r="D443" s="182">
        <f t="shared" si="42"/>
        <v>0</v>
      </c>
      <c r="E443" s="178">
        <f t="shared" si="46"/>
        <v>0</v>
      </c>
      <c r="F443" s="182">
        <f t="shared" si="47"/>
        <v>0</v>
      </c>
      <c r="G443" s="181">
        <f t="shared" si="43"/>
        <v>0</v>
      </c>
      <c r="H443" s="178" t="str">
        <f t="shared" si="48"/>
        <v/>
      </c>
    </row>
    <row r="444" spans="2:8">
      <c r="B444" s="144">
        <f t="shared" si="44"/>
        <v>0</v>
      </c>
      <c r="C444" s="178">
        <f t="shared" si="45"/>
        <v>0</v>
      </c>
      <c r="D444" s="182">
        <f t="shared" si="42"/>
        <v>0</v>
      </c>
      <c r="E444" s="178">
        <f t="shared" si="46"/>
        <v>0</v>
      </c>
      <c r="F444" s="182">
        <f t="shared" si="47"/>
        <v>0</v>
      </c>
      <c r="G444" s="181">
        <f t="shared" si="43"/>
        <v>0</v>
      </c>
      <c r="H444" s="178" t="str">
        <f t="shared" si="48"/>
        <v/>
      </c>
    </row>
    <row r="445" spans="2:8">
      <c r="B445" s="144">
        <f t="shared" si="44"/>
        <v>0</v>
      </c>
      <c r="C445" s="178">
        <f t="shared" si="45"/>
        <v>0</v>
      </c>
      <c r="D445" s="182">
        <f t="shared" si="42"/>
        <v>0</v>
      </c>
      <c r="E445" s="178">
        <f t="shared" si="46"/>
        <v>0</v>
      </c>
      <c r="F445" s="182">
        <f t="shared" si="47"/>
        <v>0</v>
      </c>
      <c r="G445" s="181">
        <f t="shared" si="43"/>
        <v>0</v>
      </c>
      <c r="H445" s="178" t="str">
        <f t="shared" si="48"/>
        <v/>
      </c>
    </row>
    <row r="446" spans="2:8">
      <c r="B446" s="144">
        <f t="shared" si="44"/>
        <v>0</v>
      </c>
      <c r="C446" s="178">
        <f t="shared" si="45"/>
        <v>0</v>
      </c>
      <c r="D446" s="182">
        <f t="shared" si="42"/>
        <v>0</v>
      </c>
      <c r="E446" s="178">
        <f t="shared" si="46"/>
        <v>0</v>
      </c>
      <c r="F446" s="182">
        <f t="shared" si="47"/>
        <v>0</v>
      </c>
      <c r="G446" s="181">
        <f t="shared" si="43"/>
        <v>0</v>
      </c>
      <c r="H446" s="178" t="str">
        <f t="shared" si="48"/>
        <v/>
      </c>
    </row>
    <row r="447" spans="2:8">
      <c r="B447" s="144">
        <f t="shared" si="44"/>
        <v>0</v>
      </c>
      <c r="C447" s="178">
        <f t="shared" si="45"/>
        <v>0</v>
      </c>
      <c r="D447" s="182">
        <f t="shared" si="42"/>
        <v>0</v>
      </c>
      <c r="E447" s="178">
        <f t="shared" si="46"/>
        <v>0</v>
      </c>
      <c r="F447" s="182">
        <f t="shared" si="47"/>
        <v>0</v>
      </c>
      <c r="G447" s="181">
        <f t="shared" si="43"/>
        <v>0</v>
      </c>
      <c r="H447" s="178" t="str">
        <f t="shared" si="48"/>
        <v/>
      </c>
    </row>
    <row r="448" spans="2:8">
      <c r="B448" s="144">
        <f t="shared" si="44"/>
        <v>0</v>
      </c>
      <c r="C448" s="178">
        <f t="shared" si="45"/>
        <v>0</v>
      </c>
      <c r="D448" s="182">
        <f t="shared" si="42"/>
        <v>0</v>
      </c>
      <c r="E448" s="178">
        <f t="shared" si="46"/>
        <v>0</v>
      </c>
      <c r="F448" s="182">
        <f t="shared" si="47"/>
        <v>0</v>
      </c>
      <c r="G448" s="181">
        <f t="shared" si="43"/>
        <v>0</v>
      </c>
      <c r="H448" s="178" t="str">
        <f t="shared" si="48"/>
        <v/>
      </c>
    </row>
    <row r="449" spans="2:8">
      <c r="B449" s="144">
        <f t="shared" si="44"/>
        <v>0</v>
      </c>
      <c r="C449" s="178">
        <f t="shared" si="45"/>
        <v>0</v>
      </c>
      <c r="D449" s="182">
        <f t="shared" si="42"/>
        <v>0</v>
      </c>
      <c r="E449" s="178">
        <f t="shared" si="46"/>
        <v>0</v>
      </c>
      <c r="F449" s="182">
        <f t="shared" si="47"/>
        <v>0</v>
      </c>
      <c r="G449" s="181">
        <f t="shared" si="43"/>
        <v>0</v>
      </c>
      <c r="H449" s="178" t="str">
        <f t="shared" si="48"/>
        <v/>
      </c>
    </row>
    <row r="450" spans="2:8">
      <c r="B450" s="144">
        <f t="shared" si="44"/>
        <v>0</v>
      </c>
      <c r="C450" s="178">
        <f t="shared" si="45"/>
        <v>0</v>
      </c>
      <c r="D450" s="182">
        <f t="shared" si="42"/>
        <v>0</v>
      </c>
      <c r="E450" s="178">
        <f t="shared" si="46"/>
        <v>0</v>
      </c>
      <c r="F450" s="182">
        <f t="shared" si="47"/>
        <v>0</v>
      </c>
      <c r="G450" s="181">
        <f t="shared" si="43"/>
        <v>0</v>
      </c>
      <c r="H450" s="178" t="str">
        <f t="shared" si="48"/>
        <v/>
      </c>
    </row>
    <row r="451" spans="2:8">
      <c r="B451" s="144">
        <f t="shared" si="44"/>
        <v>0</v>
      </c>
      <c r="C451" s="178">
        <f t="shared" si="45"/>
        <v>0</v>
      </c>
      <c r="D451" s="182">
        <f t="shared" si="42"/>
        <v>0</v>
      </c>
      <c r="E451" s="178">
        <f t="shared" si="46"/>
        <v>0</v>
      </c>
      <c r="F451" s="182">
        <f t="shared" si="47"/>
        <v>0</v>
      </c>
      <c r="G451" s="181">
        <f t="shared" si="43"/>
        <v>0</v>
      </c>
      <c r="H451" s="178" t="str">
        <f t="shared" si="48"/>
        <v/>
      </c>
    </row>
    <row r="452" spans="2:8">
      <c r="B452" s="144">
        <f t="shared" si="44"/>
        <v>0</v>
      </c>
      <c r="C452" s="178">
        <f t="shared" si="45"/>
        <v>0</v>
      </c>
      <c r="D452" s="182">
        <f t="shared" si="42"/>
        <v>0</v>
      </c>
      <c r="E452" s="178">
        <f t="shared" si="46"/>
        <v>0</v>
      </c>
      <c r="F452" s="182">
        <f t="shared" si="47"/>
        <v>0</v>
      </c>
      <c r="G452" s="181">
        <f t="shared" si="43"/>
        <v>0</v>
      </c>
      <c r="H452" s="178" t="str">
        <f t="shared" si="48"/>
        <v/>
      </c>
    </row>
    <row r="453" spans="2:8">
      <c r="B453" s="144">
        <f t="shared" si="44"/>
        <v>0</v>
      </c>
      <c r="C453" s="178">
        <f t="shared" si="45"/>
        <v>0</v>
      </c>
      <c r="D453" s="182">
        <f t="shared" si="42"/>
        <v>0</v>
      </c>
      <c r="E453" s="178">
        <f t="shared" si="46"/>
        <v>0</v>
      </c>
      <c r="F453" s="182">
        <f t="shared" si="47"/>
        <v>0</v>
      </c>
      <c r="G453" s="181">
        <f t="shared" si="43"/>
        <v>0</v>
      </c>
      <c r="H453" s="178" t="str">
        <f t="shared" si="48"/>
        <v/>
      </c>
    </row>
    <row r="454" spans="2:8">
      <c r="B454" s="144">
        <f t="shared" si="44"/>
        <v>0</v>
      </c>
      <c r="C454" s="178">
        <f t="shared" si="45"/>
        <v>0</v>
      </c>
      <c r="D454" s="182">
        <f t="shared" si="42"/>
        <v>0</v>
      </c>
      <c r="E454" s="178">
        <f t="shared" si="46"/>
        <v>0</v>
      </c>
      <c r="F454" s="182">
        <f t="shared" si="47"/>
        <v>0</v>
      </c>
      <c r="G454" s="181">
        <f t="shared" si="43"/>
        <v>0</v>
      </c>
      <c r="H454" s="178" t="str">
        <f t="shared" si="48"/>
        <v/>
      </c>
    </row>
    <row r="455" spans="2:8">
      <c r="B455" s="144">
        <f t="shared" si="44"/>
        <v>0</v>
      </c>
      <c r="C455" s="178">
        <f t="shared" si="45"/>
        <v>0</v>
      </c>
      <c r="D455" s="182">
        <f t="shared" si="42"/>
        <v>0</v>
      </c>
      <c r="E455" s="178">
        <f t="shared" si="46"/>
        <v>0</v>
      </c>
      <c r="F455" s="182">
        <f t="shared" si="47"/>
        <v>0</v>
      </c>
      <c r="G455" s="181">
        <f t="shared" si="43"/>
        <v>0</v>
      </c>
      <c r="H455" s="178" t="str">
        <f t="shared" si="48"/>
        <v/>
      </c>
    </row>
    <row r="456" spans="2:8">
      <c r="B456" s="144">
        <f t="shared" si="44"/>
        <v>0</v>
      </c>
      <c r="C456" s="178">
        <f t="shared" si="45"/>
        <v>0</v>
      </c>
      <c r="D456" s="182">
        <f t="shared" si="42"/>
        <v>0</v>
      </c>
      <c r="E456" s="178">
        <f t="shared" si="46"/>
        <v>0</v>
      </c>
      <c r="F456" s="182">
        <f t="shared" si="47"/>
        <v>0</v>
      </c>
      <c r="G456" s="181">
        <f t="shared" si="43"/>
        <v>0</v>
      </c>
      <c r="H456" s="178" t="str">
        <f t="shared" si="48"/>
        <v/>
      </c>
    </row>
    <row r="457" spans="2:8">
      <c r="B457" s="144">
        <f t="shared" si="44"/>
        <v>0</v>
      </c>
      <c r="C457" s="178">
        <f t="shared" si="45"/>
        <v>0</v>
      </c>
      <c r="D457" s="182">
        <f t="shared" si="42"/>
        <v>0</v>
      </c>
      <c r="E457" s="178">
        <f t="shared" si="46"/>
        <v>0</v>
      </c>
      <c r="F457" s="182">
        <f t="shared" si="47"/>
        <v>0</v>
      </c>
      <c r="G457" s="181">
        <f t="shared" si="43"/>
        <v>0</v>
      </c>
      <c r="H457" s="178" t="str">
        <f t="shared" si="48"/>
        <v/>
      </c>
    </row>
    <row r="458" spans="2:8">
      <c r="B458" s="144">
        <f t="shared" si="44"/>
        <v>0</v>
      </c>
      <c r="C458" s="178">
        <f t="shared" si="45"/>
        <v>0</v>
      </c>
      <c r="D458" s="182">
        <f t="shared" si="42"/>
        <v>0</v>
      </c>
      <c r="E458" s="178">
        <f t="shared" si="46"/>
        <v>0</v>
      </c>
      <c r="F458" s="182">
        <f t="shared" si="47"/>
        <v>0</v>
      </c>
      <c r="G458" s="181">
        <f t="shared" si="43"/>
        <v>0</v>
      </c>
      <c r="H458" s="178" t="str">
        <f t="shared" si="48"/>
        <v/>
      </c>
    </row>
    <row r="459" spans="2:8">
      <c r="B459" s="144">
        <f t="shared" si="44"/>
        <v>0</v>
      </c>
      <c r="C459" s="178">
        <f t="shared" si="45"/>
        <v>0</v>
      </c>
      <c r="D459" s="182">
        <f t="shared" si="42"/>
        <v>0</v>
      </c>
      <c r="E459" s="178">
        <f t="shared" si="46"/>
        <v>0</v>
      </c>
      <c r="F459" s="182">
        <f t="shared" si="47"/>
        <v>0</v>
      </c>
      <c r="G459" s="181">
        <f t="shared" si="43"/>
        <v>0</v>
      </c>
      <c r="H459" s="178" t="str">
        <f t="shared" si="48"/>
        <v/>
      </c>
    </row>
    <row r="460" spans="2:8">
      <c r="B460" s="144">
        <f t="shared" si="44"/>
        <v>0</v>
      </c>
      <c r="C460" s="178">
        <f t="shared" si="45"/>
        <v>0</v>
      </c>
      <c r="D460" s="182">
        <f t="shared" si="42"/>
        <v>0</v>
      </c>
      <c r="E460" s="178">
        <f t="shared" si="46"/>
        <v>0</v>
      </c>
      <c r="F460" s="182">
        <f t="shared" si="47"/>
        <v>0</v>
      </c>
      <c r="G460" s="181">
        <f t="shared" si="43"/>
        <v>0</v>
      </c>
      <c r="H460" s="178" t="str">
        <f t="shared" si="48"/>
        <v/>
      </c>
    </row>
    <row r="461" spans="2:8">
      <c r="B461" s="144">
        <f t="shared" si="44"/>
        <v>0</v>
      </c>
      <c r="C461" s="178">
        <f t="shared" si="45"/>
        <v>0</v>
      </c>
      <c r="D461" s="182">
        <f t="shared" si="42"/>
        <v>0</v>
      </c>
      <c r="E461" s="178">
        <f t="shared" si="46"/>
        <v>0</v>
      </c>
      <c r="F461" s="182">
        <f t="shared" si="47"/>
        <v>0</v>
      </c>
      <c r="G461" s="181">
        <f t="shared" si="43"/>
        <v>0</v>
      </c>
      <c r="H461" s="178" t="str">
        <f t="shared" si="48"/>
        <v/>
      </c>
    </row>
    <row r="462" spans="2:8">
      <c r="B462" s="144">
        <f t="shared" si="44"/>
        <v>0</v>
      </c>
      <c r="C462" s="178">
        <f t="shared" si="45"/>
        <v>0</v>
      </c>
      <c r="D462" s="182">
        <f t="shared" si="42"/>
        <v>0</v>
      </c>
      <c r="E462" s="178">
        <f t="shared" si="46"/>
        <v>0</v>
      </c>
      <c r="F462" s="182">
        <f t="shared" si="47"/>
        <v>0</v>
      </c>
      <c r="G462" s="181">
        <f t="shared" si="43"/>
        <v>0</v>
      </c>
      <c r="H462" s="178" t="str">
        <f t="shared" si="48"/>
        <v/>
      </c>
    </row>
    <row r="463" spans="2:8">
      <c r="B463" s="144">
        <f t="shared" si="44"/>
        <v>0</v>
      </c>
      <c r="C463" s="178">
        <f t="shared" si="45"/>
        <v>0</v>
      </c>
      <c r="D463" s="182">
        <f t="shared" si="42"/>
        <v>0</v>
      </c>
      <c r="E463" s="178">
        <f t="shared" si="46"/>
        <v>0</v>
      </c>
      <c r="F463" s="182">
        <f t="shared" si="47"/>
        <v>0</v>
      </c>
      <c r="G463" s="181">
        <f t="shared" si="43"/>
        <v>0</v>
      </c>
      <c r="H463" s="178" t="str">
        <f t="shared" si="48"/>
        <v/>
      </c>
    </row>
    <row r="464" spans="2:8">
      <c r="B464" s="144">
        <f t="shared" si="44"/>
        <v>0</v>
      </c>
      <c r="C464" s="178">
        <f t="shared" si="45"/>
        <v>0</v>
      </c>
      <c r="D464" s="182">
        <f t="shared" si="42"/>
        <v>0</v>
      </c>
      <c r="E464" s="178">
        <f t="shared" si="46"/>
        <v>0</v>
      </c>
      <c r="F464" s="182">
        <f t="shared" si="47"/>
        <v>0</v>
      </c>
      <c r="G464" s="181">
        <f t="shared" si="43"/>
        <v>0</v>
      </c>
      <c r="H464" s="178" t="str">
        <f t="shared" si="48"/>
        <v/>
      </c>
    </row>
    <row r="465" spans="2:8">
      <c r="B465" s="144">
        <f t="shared" si="44"/>
        <v>0</v>
      </c>
      <c r="C465" s="178">
        <f t="shared" si="45"/>
        <v>0</v>
      </c>
      <c r="D465" s="182">
        <f t="shared" si="42"/>
        <v>0</v>
      </c>
      <c r="E465" s="178">
        <f t="shared" si="46"/>
        <v>0</v>
      </c>
      <c r="F465" s="182">
        <f t="shared" si="47"/>
        <v>0</v>
      </c>
      <c r="G465" s="181">
        <f t="shared" si="43"/>
        <v>0</v>
      </c>
      <c r="H465" s="178" t="str">
        <f t="shared" si="48"/>
        <v/>
      </c>
    </row>
    <row r="466" spans="2:8">
      <c r="B466" s="144">
        <f t="shared" si="44"/>
        <v>0</v>
      </c>
      <c r="C466" s="178">
        <f t="shared" si="45"/>
        <v>0</v>
      </c>
      <c r="D466" s="182">
        <f t="shared" si="42"/>
        <v>0</v>
      </c>
      <c r="E466" s="178">
        <f t="shared" si="46"/>
        <v>0</v>
      </c>
      <c r="F466" s="182">
        <f t="shared" si="47"/>
        <v>0</v>
      </c>
      <c r="G466" s="181">
        <f t="shared" si="43"/>
        <v>0</v>
      </c>
      <c r="H466" s="178" t="str">
        <f t="shared" si="48"/>
        <v/>
      </c>
    </row>
    <row r="467" spans="2:8">
      <c r="B467" s="144">
        <f t="shared" si="44"/>
        <v>0</v>
      </c>
      <c r="C467" s="178">
        <f t="shared" si="45"/>
        <v>0</v>
      </c>
      <c r="D467" s="182">
        <f t="shared" si="42"/>
        <v>0</v>
      </c>
      <c r="E467" s="178">
        <f t="shared" si="46"/>
        <v>0</v>
      </c>
      <c r="F467" s="182">
        <f t="shared" si="47"/>
        <v>0</v>
      </c>
      <c r="G467" s="181">
        <f t="shared" si="43"/>
        <v>0</v>
      </c>
      <c r="H467" s="178" t="str">
        <f t="shared" si="48"/>
        <v/>
      </c>
    </row>
    <row r="468" spans="2:8">
      <c r="B468" s="144">
        <f t="shared" si="44"/>
        <v>0</v>
      </c>
      <c r="C468" s="178">
        <f t="shared" si="45"/>
        <v>0</v>
      </c>
      <c r="D468" s="182">
        <f t="shared" si="42"/>
        <v>0</v>
      </c>
      <c r="E468" s="178">
        <f t="shared" si="46"/>
        <v>0</v>
      </c>
      <c r="F468" s="182">
        <f t="shared" si="47"/>
        <v>0</v>
      </c>
      <c r="G468" s="181">
        <f t="shared" si="43"/>
        <v>0</v>
      </c>
      <c r="H468" s="178" t="str">
        <f t="shared" si="48"/>
        <v/>
      </c>
    </row>
    <row r="469" spans="2:8">
      <c r="B469" s="144">
        <f t="shared" si="44"/>
        <v>0</v>
      </c>
      <c r="C469" s="178">
        <f t="shared" si="45"/>
        <v>0</v>
      </c>
      <c r="D469" s="182">
        <f t="shared" ref="D469:D500" si="49">IF($B469&gt;0,$C469*$E$10,0)</f>
        <v>0</v>
      </c>
      <c r="E469" s="178">
        <f t="shared" si="46"/>
        <v>0</v>
      </c>
      <c r="F469" s="182">
        <f t="shared" si="47"/>
        <v>0</v>
      </c>
      <c r="G469" s="181">
        <f t="shared" ref="G469:G500" si="50">IF($G470&gt;0,G470+F469,F469)</f>
        <v>0</v>
      </c>
      <c r="H469" s="178" t="str">
        <f t="shared" si="48"/>
        <v/>
      </c>
    </row>
    <row r="470" spans="2:8">
      <c r="B470" s="144">
        <f t="shared" ref="B470:B500" si="51">IF($E$8="Imperial",IF(B469&gt;0,B469-1,0),IF($B469&gt;($N$9+$E$14+25.4),$B469-25.4,IF(AND($B469&gt;($N$9+$E$14),$B469&lt;=($N$9+$E$14+25.4)),($N$9+$E$14),IF(AND($B469&lt;=($N$9+$E$14),$B469&gt;($E$14+25.4)),$B469-25.4,IF(AND($B469&gt;$E$14,$B469&lt;=($E$14+25.4)),$E$14,IF(AND($B469&gt;25.4,$B469&lt;=$E$14),$B469-25.4,0))))))</f>
        <v>0</v>
      </c>
      <c r="C470" s="178">
        <f t="shared" ref="C470:C500" si="52">IF($E$8="Imperial", IF($E$7="SC-44",     IF(B470=44+$E$14,    0.331,     IF(B470=43+$E$14,   0.728,     IF(B470=42+$E$14,    0.981,      IF(B470=41+$E$14,    1.175,       IF(B470=40+$E$14,     1.345,       IF(B470=39+$E$14,    1.495,      IF(B470=38+$E$14,   1.627,    IF(B470=37+$E$14,    1.739,     IF(B470=36+$E$14,   1.84,       IF(B470=35+$E$14,     1.937,      IF(B470=34+$E$14,   2.028,      IF(B470=33+$E$14,  2.105,     IF(B470=32+$E$14,   2.176,      IF(B470=31+$E$14,   2.246,     IF(B470=30+$E$14,    2.315,     IF(B470=29+$E$14,      2.378,      IF(B470=28+$E$14,    2.431,     IF(B470=27+$E$14,   2.475,     IF(B470=26+$E$14,   2.521,      IF(B470=25+$E$14,   2.563,      IF(B470=24+$E$14,    2.603,     IF(B470=23+$E$14,    2.64,     IF(B470=22+$E$14,    2.672,     IF(B470=21+$E$14,    2.698,      IF(B470=20+$E$14,    2.722,      IF(B470=19+$E$14,   2.744,        IF(B470=18+$E$14,    2.763,      IF(B470=17+$E$14,    2.781,     IF(B470=16+$E$14,    2.799,     IF(B470=15+$E$14,   2.818,       IF(B470=14+$E$14,     2.836,    IF(B470=13+$E$14,     2.854,      IF(B470=12+$E$14,       2.872,     IF(B470=11+$E$14,    2.891,     IF(B470=10+$E$14,     2.909,     IF(B470=9+$E$14,     2.927,     IF(B470=8+$E$14,    2.946,      IF(B470=7+$E$14,      2.964,      IF(B470=6+$E$14,     2.982,      IF(B470=5+$E$14,    3,      IF(B470=4+$E$14,    3.019,   IF(B470=3+$E$14,      3.37,    IF(B470=2+$E$14,    3.055,      IF(B470=1+$E$14,    3.074,    0)))))))))))))))))))))))))))))))))))))))))))),   IF(B470=34+$E$14,     0.444,     IF(B470=33+$E$14,   0.872,      IF(B470=32+$E$14,    1.11,     IF(B470=31+$E$14,    1.304,      IF(B470=30+$E$14,    1.464,       IF(B470=29+$E$14,    1.594,     IF(B470=28+$E$14,    1.708,     IF(B470=27+$E$14,   1.816,      IF(B470=26+$E$14,    1.913,     IF(B470=25+$E$14,    1.998,    IF(B470=24+$E$14,      2.079,    IF(B470=23+$E$14,    2.155,     IF(B470=22+$E$14,    2.216,    IF(B470=21+$E$14,    2.273,    IF(B470=20+$E$14,     2.326,     IF(B470=19+$E$14,   2.375,     IF(B470=18+$E$14,   2.42,     IF(B470=17+$E$14,   2.451,      IF(B470=16+$E$14,   2.484,       IF(B470=15+$E$14,   2.514,        IF(B470=14+$E$14,    2.536,       IF(B470=13+$E$14,    2.558,         IF(B470=12+$E$14,    2.58,      IF(B470=11+$E$14,    2.602,     IF(B470=10+$E$14,   2.624,      IF(B470=9+$E$14,   2.646,       IF(B470=8+$E$14,    2.668,        IF(B470=7+$E$14,     2.69,       IF(B470=6+$E$14,    2.712,        IF(B470=5+$E$14,   2.734,      IF(B470=4+$E$14,    2.756,     IF(B470=3+$E$14,    2.778,      IF(B470=2+$E$14,    2.8,       IF(B470=1+$E$14,    2.822,        0))))))))))))))))))))))))))))))))))),   IF($E$7="SC-44",     IF(B470=1117+$E$14,    0.009,       IF(B470=1091.6+$E$14,   0.021,        IF(B470=1066.2+$E$14,    0.028,       IF(B470=1040.8+$E$14,   0.033,        IF(B470=1015.4+$E$14,   0.038,        IF(B470=990+$E$14,   0.042,       IF(B470=964.6+$E$14,    0.046,      IF(B470=939.2+$E$14,   0.049,        IF(B470=913.8+$E$14,    0.052,         IF(B470=888.4+$E$14,    0.055,       IF(B470=863+$E$14,    0.057,        IF(B470=837.6+$E$14,    0.06,       IF(B470=812.2+$E$14,    0.062,       IF(B470=786.8+$E$14,    0.064,      IF(B470=761.4+$E$14,    0.066,        IF(B470=736+$E$14,    0.067,         IF(B470=710.6+$E$14,    0.069,       IF(B470=685.2+$E$14,   0.07,        IF(B470=659.8+$E$14,    0.071,       IF(B470=634.4+$E$14,   0.073,       IF(B470=609+$E$14,    0.074,      IF(B470=583.6+$E$14,    0.075,        IF(B470=558.2+$E$14,    0.076,        IF(B470=532.8+$E$14,    0.076,        IF(B470=507.4+$E$14,    0.077,        IF(B470=482+$E$14,    0.078,       IF(B470=456.6+$E$14,     0.078,       IF(B470=431.2+$E$14,     0.079,      IF(B470=405.8+$E$14,     0.079,        IF(B470=380.4+$E$14,   0.08,        IF(B470=355+$E$14,    0.08,      IF(B470=329.6+$E$14,     0.081,        IF(B470=304.2+$E$14,    0.081,       IF(B470=278.8+$E$14,     0.082,       IF(B470=253.4+$E$14,    0.082,      IF(B470=228+$E$14,   0.083,        IF(B470=202.6+$E$14,     0.083,        IF(B470=177.2+$E$14,     0.084,      IF(B470=151.8+$E$14,     0.084,        IF(B470=126.4+$E$14,    0.085,       IF(B470=101+$E$14,     0.086,       IF(B470=75.6+$E$14,     0.086,       IF(B470=50.2+$E$14,     0.087,        IF(B470=24.8+$E$14,     0.087,        0)))))))))))))))))))))))))))))))))))))))))))),           IF(B470=863+$E$14,    0.013,         IF(B470=837.6+$E$14,    0.025,         IF(B470=812.2+$E$14,    0.031,     IF(B470=786.8+$E$14,   0.037,      IF(B470=761.4+$E$14,    0.041,     IF(B470=736+$E$14,    0.045,     IF(B470=710.6+$E$14,    0.048,    IF(B470=685.2+$E$14,   0.051,     IF(B470=659.8+$E$14,  0.054,      IF(B470=634.4+$E$14,   0.057,     IF(B470=609+$E$14,   0.059,     IF(B470=583.6+$E$14,   0.061,     IF(B470=558.2+$E$14,   0.063,    IF(B470=532.8+$E$14,       0.064,    IF(B470=507.4+$E$14,   0.066,   IF(B470=482+$E$14,  0.067,    IF(B470=456.6+$E$14,   0.069,    IF(B470=431.2+$E$14,   0.069,    IF(B470=405.8+$E$14,   0.07,      IF(B470=380.4+$E$14,   0.071,    IF(B470=355+$E$14,   0.072,    IF(B470=329.6+$E$14,   0.072,     IF(B470=304.2+$E$14,    0.073,   IF(B470=278.8+$E$14,   0.074,    IF(B470=253.4+$E$14,     0.074,     IF(B470=228+$E$14,    0.075,     IF(B470=202.6+$E$14,     0.076,     IF(B470=177.2+$E$14,    0.076,    IF(B470=151.8+$E$14,    0.077,    IF(B470=126.4+$E$14,    0.077,     IF(B470=101+$E$14,    0.078,     IF(B470=75.6+$E$14,     0.079,        IF(B470=50.2+$E$14,     0.079,        IF(B470=24.8+$E$14,    0.08,        0))))))))))))))))))))))))))))))))))))</f>
        <v>0</v>
      </c>
      <c r="D470" s="182">
        <f t="shared" si="49"/>
        <v>0</v>
      </c>
      <c r="E470" s="178">
        <f t="shared" ref="E470:E500" si="53">IF($E$8="Imperial",           IF($G$12,                   IF($E$7="SC-44",                            IF(OR($B470&gt;($E$14+$N$9),AND($B470&gt;0,$B470&lt;=$E$14)),          (((((($N$10+$E$15)*1*$N$11)/1728)*$E$11))*$E$10)+(((((24-$E$15)*1*$N$11)/1728)*$E$11)*(ROUNDUP(($E$10/$E$16),0)))+(((24*1*(($N$10+24-$E$15)*$E$16))/1728)*$E$11),                             IF(AND($B470&gt;$E$14,$B470&lt;=($E$14+$N$9)),                           ((((((($N$10+$E$15)*1*$N$11)/1728)-$C470)*$E$11))*$E$10)+(((((24-$E$15)*1*$N$11)/1728)*$E$11)*(ROUNDUP(($E$10/$E$16),0)))+(((24*1*(($N$10+24-$E$15)*$E$16))/1728)*$E$11),            0)),                IF(OR($B470&gt;($E$14+$N$9),AND($B470&gt;0,$B470&lt;=$E$14)),                        ((((((($N$10+$E$15)*1*$N$11)/1728)*$E$11))*$E$10)+(((((24-$E$15)*1*$N$11)/1728)*$E$11)*(ROUNDUP(($E$10/$E$16),0)))+(((24*1*(($N$10+24-$E$15)*$E$16))/1728)*$E$11)),                                           IF(AND($B470&gt;$E$14,$B470&lt;=($E$14+$N$9)),               (((((((($N$10+$E$15)*1*$N$11)/1728)-$C470)*$E$11))*$E$10)+(((((24-$E$15)*1*$N$11)/1728)*$E$11)*(ROUNDUP(($E$10/$E$16),0)))+(((24*1*(($N$10+24-$E$15)*$E$16))/1728)*$E$11)),                            0))),                                                                                                                                                              IF($E$7="SC-44",            IF(OR($B470&gt;($E$14+$N$9),AND($B470&gt;0,$B470&lt;=$E$14)),           ((((($N$10+$E$15)*1*$N$11)/1728)*$E$11))*$E$10,             IF(AND($B470&gt;$E$14,$B470&lt;=($E$14+$N$9)),            ((((((($N$10+$E$15)*1*$N$11)/1728)-$C470)*$E$11))*$E$10),     0)),         IF(OR($B470&gt;($E$14+$N$9),AND($B470&gt;0,$B470&lt;=$E$14)),    ((((($N$10+$E$15)*1*$N$11)/1728)*$E$11))*$E$10,               IF(AND($B470&gt;$E$14,$B470&lt;=($E$14+$N$9)),         (((((($N$10+$E$15)*1*$N$11)/1728)-$C470)*$E$11))*$E$10,                   0)))),                                                                                                                                                IF($G$12,           IF($E$7="SC-44",                             IF(OR($B470&gt;($E$14+$N$9),AND($B470&gt;0,$B470&lt;=$E$14)),                                      (((((($N$10+$E$15)/1000)*(25.4/1000)*($N$11/1000))*$E$11))*$E$10)+((((0.61-($E$15/1000))*(25.4/1000)*($N$11/1000))*$E$11)*(ROUNDUP((($E$10/1000)/($E$16/1000)),0)))+(((0.61*(25.4/1000)*((($N$10/1000)+0.61-($E$15/1000))*($E$16/1000))))*$E$11),                                      IF(AND($B470&gt;$E$14,$B470&lt;=($E$14+ $N$9)),                                  (((((((($N$10+$E$15)/1000)*(25.4/1000)*($N$11/1000))-$C470)*$E$11))*$E$10)+((((0.61-($E$15/1000))*(25.4/1000)*($N$11/1000))*$E$11)*(ROUNDUP((($E$10/1000)/($E$16/1000)),0)))+(0.61*(25.4/1000)*(($N$10/1000)+0.61-($E$15/1000))*($E$16/1000)))*$E$11,           0)),                                                                                                                                 IF(OR($B470&gt;($E$14+$N$9),AND($B470&gt;0,$B470&lt;=$E$14)),                                             (((((($N$10+$E$15)/1000)*(25.4/1000)*($N$11/1000))*$E$11))*$E$10)+((((0.61-($E$15/1000))*(25.4/1000)*($N$11/1000))*$E$11)*(ROUNDUP((($E$10/1000)/($E$16/1000)),0)))+(((0.61*(25.4/1000)*((($N$10/1000)+0.61-($E$15/1000))*($E$16/1000)))*$E$11)),                                                                                           IF(AND($B470&gt;$E$14,$B470&lt;=($E$14+ $N$9)),                                                  (((((((($N$10+$E$15)/1000)*(25.4/1000)*($N$11/1000))-$C470)*$E$11))*$E$10)+((((0.61-($E$15/1000))*(25.4/1000)*($N$11/1000))*$E$11)*(ROUNDUP((($E$10/1000)/($E$16/1000)),0)))+(0.61*(25.4/1000)*(($N$10/1000)+0.61-($E$15/1000))*($E$16/1000)))*$E$11,                     0))),                                                                                 IF($E$7="SC-44",                            IF(OR($B470&gt;($E$14+$N$9),AND($B470&gt;0,$B470&lt;=$E$14)),                ((((($N$10+$E$15)/1000)*(25.4/1000)*($N$11/1000))*$E$11))*$E$10,                                                                        IF(AND($B470&gt;$E$14,$B470&lt;=($E$14+ $N$9)),                      (((((($N$10+$E$15)/1000)*(25.4/1000)*($N$11/1000))-$C470)*$E$11))*$E$10,                              0)),                                                                                                                    IF(OR($B470&gt;($E$14+$N$9),AND($B470&gt;0,$B470&lt;=$E$14)),                    ((((($N$10+$E$15)/1000)*(25.4/1000)*($N$11/1000))*$E$11))*$E$10,                                                                                                               IF(AND($B470&gt;$E$14,$B470&lt;=($E$14+ $N$9)),             (((((($N$10+$E$15)/1000)*(25.4/1000)*($N$11/1000))-$C470)*$E$11))*$E$10,                      0)))))</f>
        <v>0</v>
      </c>
      <c r="F470" s="182">
        <f t="shared" ref="F470:F500" si="54">$E470+$D470</f>
        <v>0</v>
      </c>
      <c r="G470" s="181">
        <f t="shared" si="50"/>
        <v>0</v>
      </c>
      <c r="H470" s="178" t="str">
        <f t="shared" si="48"/>
        <v/>
      </c>
    </row>
    <row r="471" spans="2:8">
      <c r="B471" s="144">
        <f t="shared" si="51"/>
        <v>0</v>
      </c>
      <c r="C471" s="178">
        <f t="shared" si="52"/>
        <v>0</v>
      </c>
      <c r="D471" s="182">
        <f t="shared" si="49"/>
        <v>0</v>
      </c>
      <c r="E471" s="178">
        <f t="shared" si="53"/>
        <v>0</v>
      </c>
      <c r="F471" s="182">
        <f t="shared" si="54"/>
        <v>0</v>
      </c>
      <c r="G471" s="181">
        <f t="shared" si="50"/>
        <v>0</v>
      </c>
      <c r="H471" s="178" t="str">
        <f t="shared" ref="H471:H500" si="55">IF($E$8="Imperial",IF($B471&gt;0,$E$12+($B471/12),""),IF($B471&gt;0,$E$12+($B471/1000),""))</f>
        <v/>
      </c>
    </row>
    <row r="472" spans="2:8">
      <c r="B472" s="144">
        <f t="shared" si="51"/>
        <v>0</v>
      </c>
      <c r="C472" s="178">
        <f t="shared" si="52"/>
        <v>0</v>
      </c>
      <c r="D472" s="182">
        <f t="shared" si="49"/>
        <v>0</v>
      </c>
      <c r="E472" s="178">
        <f t="shared" si="53"/>
        <v>0</v>
      </c>
      <c r="F472" s="182">
        <f t="shared" si="54"/>
        <v>0</v>
      </c>
      <c r="G472" s="181">
        <f t="shared" si="50"/>
        <v>0</v>
      </c>
      <c r="H472" s="178" t="str">
        <f t="shared" si="55"/>
        <v/>
      </c>
    </row>
    <row r="473" spans="2:8">
      <c r="B473" s="144">
        <f t="shared" si="51"/>
        <v>0</v>
      </c>
      <c r="C473" s="178">
        <f t="shared" si="52"/>
        <v>0</v>
      </c>
      <c r="D473" s="182">
        <f t="shared" si="49"/>
        <v>0</v>
      </c>
      <c r="E473" s="178">
        <f t="shared" si="53"/>
        <v>0</v>
      </c>
      <c r="F473" s="182">
        <f t="shared" si="54"/>
        <v>0</v>
      </c>
      <c r="G473" s="181">
        <f t="shared" si="50"/>
        <v>0</v>
      </c>
      <c r="H473" s="178" t="str">
        <f t="shared" si="55"/>
        <v/>
      </c>
    </row>
    <row r="474" spans="2:8">
      <c r="B474" s="144">
        <f t="shared" si="51"/>
        <v>0</v>
      </c>
      <c r="C474" s="178">
        <f t="shared" si="52"/>
        <v>0</v>
      </c>
      <c r="D474" s="182">
        <f t="shared" si="49"/>
        <v>0</v>
      </c>
      <c r="E474" s="178">
        <f t="shared" si="53"/>
        <v>0</v>
      </c>
      <c r="F474" s="182">
        <f t="shared" si="54"/>
        <v>0</v>
      </c>
      <c r="G474" s="181">
        <f t="shared" si="50"/>
        <v>0</v>
      </c>
      <c r="H474" s="178" t="str">
        <f t="shared" si="55"/>
        <v/>
      </c>
    </row>
    <row r="475" spans="2:8">
      <c r="B475" s="144">
        <f t="shared" si="51"/>
        <v>0</v>
      </c>
      <c r="C475" s="178">
        <f t="shared" si="52"/>
        <v>0</v>
      </c>
      <c r="D475" s="182">
        <f t="shared" si="49"/>
        <v>0</v>
      </c>
      <c r="E475" s="178">
        <f t="shared" si="53"/>
        <v>0</v>
      </c>
      <c r="F475" s="182">
        <f t="shared" si="54"/>
        <v>0</v>
      </c>
      <c r="G475" s="181">
        <f t="shared" si="50"/>
        <v>0</v>
      </c>
      <c r="H475" s="178" t="str">
        <f t="shared" si="55"/>
        <v/>
      </c>
    </row>
    <row r="476" spans="2:8">
      <c r="B476" s="144">
        <f t="shared" si="51"/>
        <v>0</v>
      </c>
      <c r="C476" s="178">
        <f t="shared" si="52"/>
        <v>0</v>
      </c>
      <c r="D476" s="182">
        <f t="shared" si="49"/>
        <v>0</v>
      </c>
      <c r="E476" s="178">
        <f t="shared" si="53"/>
        <v>0</v>
      </c>
      <c r="F476" s="182">
        <f t="shared" si="54"/>
        <v>0</v>
      </c>
      <c r="G476" s="181">
        <f t="shared" si="50"/>
        <v>0</v>
      </c>
      <c r="H476" s="178" t="str">
        <f t="shared" si="55"/>
        <v/>
      </c>
    </row>
    <row r="477" spans="2:8">
      <c r="B477" s="144">
        <f t="shared" si="51"/>
        <v>0</v>
      </c>
      <c r="C477" s="178">
        <f t="shared" si="52"/>
        <v>0</v>
      </c>
      <c r="D477" s="182">
        <f t="shared" si="49"/>
        <v>0</v>
      </c>
      <c r="E477" s="178">
        <f t="shared" si="53"/>
        <v>0</v>
      </c>
      <c r="F477" s="182">
        <f t="shared" si="54"/>
        <v>0</v>
      </c>
      <c r="G477" s="181">
        <f t="shared" si="50"/>
        <v>0</v>
      </c>
      <c r="H477" s="178" t="str">
        <f t="shared" si="55"/>
        <v/>
      </c>
    </row>
    <row r="478" spans="2:8">
      <c r="B478" s="144">
        <f t="shared" si="51"/>
        <v>0</v>
      </c>
      <c r="C478" s="178">
        <f t="shared" si="52"/>
        <v>0</v>
      </c>
      <c r="D478" s="182">
        <f t="shared" si="49"/>
        <v>0</v>
      </c>
      <c r="E478" s="178">
        <f t="shared" si="53"/>
        <v>0</v>
      </c>
      <c r="F478" s="182">
        <f t="shared" si="54"/>
        <v>0</v>
      </c>
      <c r="G478" s="181">
        <f t="shared" si="50"/>
        <v>0</v>
      </c>
      <c r="H478" s="178" t="str">
        <f t="shared" si="55"/>
        <v/>
      </c>
    </row>
    <row r="479" spans="2:8">
      <c r="B479" s="144">
        <f t="shared" si="51"/>
        <v>0</v>
      </c>
      <c r="C479" s="178">
        <f t="shared" si="52"/>
        <v>0</v>
      </c>
      <c r="D479" s="182">
        <f t="shared" si="49"/>
        <v>0</v>
      </c>
      <c r="E479" s="178">
        <f t="shared" si="53"/>
        <v>0</v>
      </c>
      <c r="F479" s="182">
        <f t="shared" si="54"/>
        <v>0</v>
      </c>
      <c r="G479" s="181">
        <f t="shared" si="50"/>
        <v>0</v>
      </c>
      <c r="H479" s="178" t="str">
        <f t="shared" si="55"/>
        <v/>
      </c>
    </row>
    <row r="480" spans="2:8">
      <c r="B480" s="144">
        <f t="shared" si="51"/>
        <v>0</v>
      </c>
      <c r="C480" s="178">
        <f t="shared" si="52"/>
        <v>0</v>
      </c>
      <c r="D480" s="182">
        <f t="shared" si="49"/>
        <v>0</v>
      </c>
      <c r="E480" s="178">
        <f t="shared" si="53"/>
        <v>0</v>
      </c>
      <c r="F480" s="182">
        <f t="shared" si="54"/>
        <v>0</v>
      </c>
      <c r="G480" s="181">
        <f t="shared" si="50"/>
        <v>0</v>
      </c>
      <c r="H480" s="178" t="str">
        <f t="shared" si="55"/>
        <v/>
      </c>
    </row>
    <row r="481" spans="2:8">
      <c r="B481" s="144">
        <f t="shared" si="51"/>
        <v>0</v>
      </c>
      <c r="C481" s="178">
        <f t="shared" si="52"/>
        <v>0</v>
      </c>
      <c r="D481" s="182">
        <f t="shared" si="49"/>
        <v>0</v>
      </c>
      <c r="E481" s="178">
        <f t="shared" si="53"/>
        <v>0</v>
      </c>
      <c r="F481" s="182">
        <f t="shared" si="54"/>
        <v>0</v>
      </c>
      <c r="G481" s="181">
        <f t="shared" si="50"/>
        <v>0</v>
      </c>
      <c r="H481" s="178" t="str">
        <f t="shared" si="55"/>
        <v/>
      </c>
    </row>
    <row r="482" spans="2:8">
      <c r="B482" s="144">
        <f t="shared" si="51"/>
        <v>0</v>
      </c>
      <c r="C482" s="178">
        <f t="shared" si="52"/>
        <v>0</v>
      </c>
      <c r="D482" s="182">
        <f t="shared" si="49"/>
        <v>0</v>
      </c>
      <c r="E482" s="178">
        <f t="shared" si="53"/>
        <v>0</v>
      </c>
      <c r="F482" s="182">
        <f t="shared" si="54"/>
        <v>0</v>
      </c>
      <c r="G482" s="181">
        <f t="shared" si="50"/>
        <v>0</v>
      </c>
      <c r="H482" s="178" t="str">
        <f t="shared" si="55"/>
        <v/>
      </c>
    </row>
    <row r="483" spans="2:8">
      <c r="B483" s="144">
        <f t="shared" si="51"/>
        <v>0</v>
      </c>
      <c r="C483" s="178">
        <f t="shared" si="52"/>
        <v>0</v>
      </c>
      <c r="D483" s="182">
        <f t="shared" si="49"/>
        <v>0</v>
      </c>
      <c r="E483" s="178">
        <f t="shared" si="53"/>
        <v>0</v>
      </c>
      <c r="F483" s="182">
        <f t="shared" si="54"/>
        <v>0</v>
      </c>
      <c r="G483" s="181">
        <f t="shared" si="50"/>
        <v>0</v>
      </c>
      <c r="H483" s="178" t="str">
        <f t="shared" si="55"/>
        <v/>
      </c>
    </row>
    <row r="484" spans="2:8">
      <c r="B484" s="144">
        <f t="shared" si="51"/>
        <v>0</v>
      </c>
      <c r="C484" s="178">
        <f t="shared" si="52"/>
        <v>0</v>
      </c>
      <c r="D484" s="182">
        <f t="shared" si="49"/>
        <v>0</v>
      </c>
      <c r="E484" s="178">
        <f t="shared" si="53"/>
        <v>0</v>
      </c>
      <c r="F484" s="182">
        <f t="shared" si="54"/>
        <v>0</v>
      </c>
      <c r="G484" s="181">
        <f t="shared" si="50"/>
        <v>0</v>
      </c>
      <c r="H484" s="178" t="str">
        <f t="shared" si="55"/>
        <v/>
      </c>
    </row>
    <row r="485" spans="2:8">
      <c r="B485" s="144">
        <f t="shared" si="51"/>
        <v>0</v>
      </c>
      <c r="C485" s="178">
        <f t="shared" si="52"/>
        <v>0</v>
      </c>
      <c r="D485" s="182">
        <f t="shared" si="49"/>
        <v>0</v>
      </c>
      <c r="E485" s="178">
        <f t="shared" si="53"/>
        <v>0</v>
      </c>
      <c r="F485" s="182">
        <f t="shared" si="54"/>
        <v>0</v>
      </c>
      <c r="G485" s="181">
        <f t="shared" si="50"/>
        <v>0</v>
      </c>
      <c r="H485" s="178" t="str">
        <f t="shared" si="55"/>
        <v/>
      </c>
    </row>
    <row r="486" spans="2:8">
      <c r="B486" s="144">
        <f t="shared" si="51"/>
        <v>0</v>
      </c>
      <c r="C486" s="178">
        <f t="shared" si="52"/>
        <v>0</v>
      </c>
      <c r="D486" s="182">
        <f t="shared" si="49"/>
        <v>0</v>
      </c>
      <c r="E486" s="178">
        <f t="shared" si="53"/>
        <v>0</v>
      </c>
      <c r="F486" s="182">
        <f t="shared" si="54"/>
        <v>0</v>
      </c>
      <c r="G486" s="181">
        <f t="shared" si="50"/>
        <v>0</v>
      </c>
      <c r="H486" s="178" t="str">
        <f t="shared" si="55"/>
        <v/>
      </c>
    </row>
    <row r="487" spans="2:8">
      <c r="B487" s="144">
        <f t="shared" si="51"/>
        <v>0</v>
      </c>
      <c r="C487" s="178">
        <f t="shared" si="52"/>
        <v>0</v>
      </c>
      <c r="D487" s="182">
        <f t="shared" si="49"/>
        <v>0</v>
      </c>
      <c r="E487" s="178">
        <f t="shared" si="53"/>
        <v>0</v>
      </c>
      <c r="F487" s="182">
        <f t="shared" si="54"/>
        <v>0</v>
      </c>
      <c r="G487" s="181">
        <f t="shared" si="50"/>
        <v>0</v>
      </c>
      <c r="H487" s="178" t="str">
        <f t="shared" si="55"/>
        <v/>
      </c>
    </row>
    <row r="488" spans="2:8">
      <c r="B488" s="144">
        <f t="shared" si="51"/>
        <v>0</v>
      </c>
      <c r="C488" s="178">
        <f t="shared" si="52"/>
        <v>0</v>
      </c>
      <c r="D488" s="182">
        <f t="shared" si="49"/>
        <v>0</v>
      </c>
      <c r="E488" s="178">
        <f t="shared" si="53"/>
        <v>0</v>
      </c>
      <c r="F488" s="182">
        <f t="shared" si="54"/>
        <v>0</v>
      </c>
      <c r="G488" s="181">
        <f t="shared" si="50"/>
        <v>0</v>
      </c>
      <c r="H488" s="178" t="str">
        <f t="shared" si="55"/>
        <v/>
      </c>
    </row>
    <row r="489" spans="2:8">
      <c r="B489" s="144">
        <f t="shared" si="51"/>
        <v>0</v>
      </c>
      <c r="C489" s="178">
        <f t="shared" si="52"/>
        <v>0</v>
      </c>
      <c r="D489" s="182">
        <f t="shared" si="49"/>
        <v>0</v>
      </c>
      <c r="E489" s="178">
        <f t="shared" si="53"/>
        <v>0</v>
      </c>
      <c r="F489" s="182">
        <f t="shared" si="54"/>
        <v>0</v>
      </c>
      <c r="G489" s="181">
        <f t="shared" si="50"/>
        <v>0</v>
      </c>
      <c r="H489" s="178" t="str">
        <f t="shared" si="55"/>
        <v/>
      </c>
    </row>
    <row r="490" spans="2:8">
      <c r="B490" s="144">
        <f t="shared" si="51"/>
        <v>0</v>
      </c>
      <c r="C490" s="178">
        <f t="shared" si="52"/>
        <v>0</v>
      </c>
      <c r="D490" s="182">
        <f t="shared" si="49"/>
        <v>0</v>
      </c>
      <c r="E490" s="178">
        <f t="shared" si="53"/>
        <v>0</v>
      </c>
      <c r="F490" s="182">
        <f t="shared" si="54"/>
        <v>0</v>
      </c>
      <c r="G490" s="181">
        <f t="shared" si="50"/>
        <v>0</v>
      </c>
      <c r="H490" s="178" t="str">
        <f t="shared" si="55"/>
        <v/>
      </c>
    </row>
    <row r="491" spans="2:8">
      <c r="B491" s="144">
        <f t="shared" si="51"/>
        <v>0</v>
      </c>
      <c r="C491" s="178">
        <f t="shared" si="52"/>
        <v>0</v>
      </c>
      <c r="D491" s="182">
        <f t="shared" si="49"/>
        <v>0</v>
      </c>
      <c r="E491" s="178">
        <f t="shared" si="53"/>
        <v>0</v>
      </c>
      <c r="F491" s="182">
        <f t="shared" si="54"/>
        <v>0</v>
      </c>
      <c r="G491" s="181">
        <f t="shared" si="50"/>
        <v>0</v>
      </c>
      <c r="H491" s="178" t="str">
        <f t="shared" si="55"/>
        <v/>
      </c>
    </row>
    <row r="492" spans="2:8">
      <c r="B492" s="144">
        <f t="shared" si="51"/>
        <v>0</v>
      </c>
      <c r="C492" s="178">
        <f t="shared" si="52"/>
        <v>0</v>
      </c>
      <c r="D492" s="182">
        <f t="shared" si="49"/>
        <v>0</v>
      </c>
      <c r="E492" s="178">
        <f t="shared" si="53"/>
        <v>0</v>
      </c>
      <c r="F492" s="182">
        <f t="shared" si="54"/>
        <v>0</v>
      </c>
      <c r="G492" s="181">
        <f t="shared" si="50"/>
        <v>0</v>
      </c>
      <c r="H492" s="178" t="str">
        <f t="shared" si="55"/>
        <v/>
      </c>
    </row>
    <row r="493" spans="2:8">
      <c r="B493" s="144">
        <f t="shared" si="51"/>
        <v>0</v>
      </c>
      <c r="C493" s="178">
        <f t="shared" si="52"/>
        <v>0</v>
      </c>
      <c r="D493" s="182">
        <f t="shared" si="49"/>
        <v>0</v>
      </c>
      <c r="E493" s="178">
        <f t="shared" si="53"/>
        <v>0</v>
      </c>
      <c r="F493" s="182">
        <f t="shared" si="54"/>
        <v>0</v>
      </c>
      <c r="G493" s="181">
        <f t="shared" si="50"/>
        <v>0</v>
      </c>
      <c r="H493" s="178" t="str">
        <f t="shared" si="55"/>
        <v/>
      </c>
    </row>
    <row r="494" spans="2:8">
      <c r="B494" s="144">
        <f t="shared" si="51"/>
        <v>0</v>
      </c>
      <c r="C494" s="178">
        <f t="shared" si="52"/>
        <v>0</v>
      </c>
      <c r="D494" s="182">
        <f t="shared" si="49"/>
        <v>0</v>
      </c>
      <c r="E494" s="178">
        <f t="shared" si="53"/>
        <v>0</v>
      </c>
      <c r="F494" s="182">
        <f t="shared" si="54"/>
        <v>0</v>
      </c>
      <c r="G494" s="181">
        <f t="shared" si="50"/>
        <v>0</v>
      </c>
      <c r="H494" s="178" t="str">
        <f t="shared" si="55"/>
        <v/>
      </c>
    </row>
    <row r="495" spans="2:8">
      <c r="B495" s="144">
        <f t="shared" si="51"/>
        <v>0</v>
      </c>
      <c r="C495" s="178">
        <f t="shared" si="52"/>
        <v>0</v>
      </c>
      <c r="D495" s="182">
        <f t="shared" si="49"/>
        <v>0</v>
      </c>
      <c r="E495" s="178">
        <f t="shared" si="53"/>
        <v>0</v>
      </c>
      <c r="F495" s="182">
        <f t="shared" si="54"/>
        <v>0</v>
      </c>
      <c r="G495" s="181">
        <f t="shared" si="50"/>
        <v>0</v>
      </c>
      <c r="H495" s="178" t="str">
        <f t="shared" si="55"/>
        <v/>
      </c>
    </row>
    <row r="496" spans="2:8">
      <c r="B496" s="144">
        <f t="shared" si="51"/>
        <v>0</v>
      </c>
      <c r="C496" s="178">
        <f t="shared" si="52"/>
        <v>0</v>
      </c>
      <c r="D496" s="182">
        <f t="shared" si="49"/>
        <v>0</v>
      </c>
      <c r="E496" s="178">
        <f t="shared" si="53"/>
        <v>0</v>
      </c>
      <c r="F496" s="182">
        <f t="shared" si="54"/>
        <v>0</v>
      </c>
      <c r="G496" s="181">
        <f t="shared" si="50"/>
        <v>0</v>
      </c>
      <c r="H496" s="178" t="str">
        <f t="shared" si="55"/>
        <v/>
      </c>
    </row>
    <row r="497" spans="2:8">
      <c r="B497" s="144">
        <f t="shared" si="51"/>
        <v>0</v>
      </c>
      <c r="C497" s="178">
        <f t="shared" si="52"/>
        <v>0</v>
      </c>
      <c r="D497" s="182">
        <f t="shared" si="49"/>
        <v>0</v>
      </c>
      <c r="E497" s="178">
        <f t="shared" si="53"/>
        <v>0</v>
      </c>
      <c r="F497" s="182">
        <f t="shared" si="54"/>
        <v>0</v>
      </c>
      <c r="G497" s="181">
        <f t="shared" si="50"/>
        <v>0</v>
      </c>
      <c r="H497" s="178" t="str">
        <f t="shared" si="55"/>
        <v/>
      </c>
    </row>
    <row r="498" spans="2:8">
      <c r="B498" s="144">
        <f t="shared" si="51"/>
        <v>0</v>
      </c>
      <c r="C498" s="178">
        <f t="shared" si="52"/>
        <v>0</v>
      </c>
      <c r="D498" s="182">
        <f t="shared" si="49"/>
        <v>0</v>
      </c>
      <c r="E498" s="178">
        <f t="shared" si="53"/>
        <v>0</v>
      </c>
      <c r="F498" s="182">
        <f t="shared" si="54"/>
        <v>0</v>
      </c>
      <c r="G498" s="181">
        <f t="shared" si="50"/>
        <v>0</v>
      </c>
      <c r="H498" s="178" t="str">
        <f t="shared" si="55"/>
        <v/>
      </c>
    </row>
    <row r="499" spans="2:8">
      <c r="B499" s="144">
        <f t="shared" si="51"/>
        <v>0</v>
      </c>
      <c r="C499" s="178">
        <f t="shared" si="52"/>
        <v>0</v>
      </c>
      <c r="D499" s="182">
        <f t="shared" si="49"/>
        <v>0</v>
      </c>
      <c r="E499" s="178">
        <f t="shared" si="53"/>
        <v>0</v>
      </c>
      <c r="F499" s="182">
        <f t="shared" si="54"/>
        <v>0</v>
      </c>
      <c r="G499" s="181">
        <f t="shared" si="50"/>
        <v>0</v>
      </c>
      <c r="H499" s="178" t="str">
        <f t="shared" si="55"/>
        <v/>
      </c>
    </row>
    <row r="500" spans="2:8">
      <c r="B500" s="144">
        <f t="shared" si="51"/>
        <v>0</v>
      </c>
      <c r="C500" s="178">
        <f t="shared" si="52"/>
        <v>0</v>
      </c>
      <c r="D500" s="182">
        <f t="shared" si="49"/>
        <v>0</v>
      </c>
      <c r="E500" s="178">
        <f t="shared" si="53"/>
        <v>0</v>
      </c>
      <c r="F500" s="182">
        <f t="shared" si="54"/>
        <v>0</v>
      </c>
      <c r="G500" s="181">
        <f t="shared" si="50"/>
        <v>0</v>
      </c>
      <c r="H500" s="178" t="str">
        <f t="shared" si="55"/>
        <v/>
      </c>
    </row>
    <row r="501" spans="2:8">
      <c r="C501" s="170"/>
      <c r="F501" s="170"/>
      <c r="G501" s="172"/>
    </row>
    <row r="502" spans="2:8">
      <c r="G502" s="65"/>
    </row>
    <row r="503" spans="2:8">
      <c r="G503" s="65"/>
      <c r="H503" s="65"/>
    </row>
    <row r="504" spans="2:8">
      <c r="G504" s="65"/>
      <c r="H504" s="65"/>
    </row>
    <row r="505" spans="2:8">
      <c r="G505" s="65"/>
      <c r="H505" s="65"/>
    </row>
    <row r="506" spans="2:8">
      <c r="G506" s="65"/>
      <c r="H506" s="65"/>
    </row>
  </sheetData>
  <sheetProtection password="E343" sheet="1" objects="1" scenarios="1"/>
  <mergeCells count="27">
    <mergeCell ref="I25:K25"/>
    <mergeCell ref="I26:K26"/>
    <mergeCell ref="B1:K1"/>
    <mergeCell ref="L9:M9"/>
    <mergeCell ref="B7:D7"/>
    <mergeCell ref="B8:D8"/>
    <mergeCell ref="C4:E4"/>
    <mergeCell ref="C5:E5"/>
    <mergeCell ref="C3:E3"/>
    <mergeCell ref="F9:H9"/>
    <mergeCell ref="F8:H8"/>
    <mergeCell ref="I23:K23"/>
    <mergeCell ref="I24:K24"/>
    <mergeCell ref="L10:M10"/>
    <mergeCell ref="L11:M11"/>
    <mergeCell ref="C2:E2"/>
    <mergeCell ref="B10:D10"/>
    <mergeCell ref="B11:D11"/>
    <mergeCell ref="B12:D12"/>
    <mergeCell ref="B18:H18"/>
    <mergeCell ref="F13:I13"/>
    <mergeCell ref="F14:I14"/>
    <mergeCell ref="B17:H17"/>
    <mergeCell ref="B13:D13"/>
    <mergeCell ref="B14:D14"/>
    <mergeCell ref="B15:D15"/>
    <mergeCell ref="B16:D16"/>
  </mergeCells>
  <phoneticPr fontId="21" type="noConversion"/>
  <conditionalFormatting sqref="B21:H500">
    <cfRule type="expression" dxfId="1" priority="0" stopIfTrue="1">
      <formula>$B21&gt;0</formula>
    </cfRule>
    <cfRule type="expression" dxfId="0" priority="0" stopIfTrue="1">
      <formula>AND($B21=0,$B21&lt;$B20)</formula>
    </cfRule>
  </conditionalFormatting>
  <dataValidations count="4">
    <dataValidation type="whole" errorStyle="warning" allowBlank="1" showInputMessage="1" errorTitle="Error" error="Please do not input parameters outside those suggested." promptTitle="Stone Above" prompt="Minimum_x000a_SC-44 _x000a_12&quot; or 300mm (suggested) _x000a_6&quot; or 150mm (allowed)_x000a_SC-34 and SC-34 West _x000a_6&quot; or 150mm_x000a__x000a_Maximum_x000a_96&quot; or 2400mm for all" sqref="E13">
      <formula1>6</formula1>
      <formula2>2400</formula2>
    </dataValidation>
    <dataValidation type="whole" errorStyle="warning" allowBlank="1" showInputMessage="1" errorTitle="Error" error="Please do not input parameters outside those suggested" promptTitle="Stone Below Chambers" prompt="Minimum_x000a_SC-44 _x000a_9&quot; or 225mm_x000a_SC-34 and SC-34 West _x000a_6&quot; or 150mm_x000a__x000a_Maximum_x000a_96&quot; or 2400mm for all" sqref="E14">
      <formula1>6</formula1>
      <formula2>2400</formula2>
    </dataValidation>
    <dataValidation type="list" allowBlank="1" showInputMessage="1" showErrorMessage="1" sqref="E7">
      <formula1>SCT</formula1>
    </dataValidation>
    <dataValidation type="list" allowBlank="1" showInputMessage="1" showErrorMessage="1" sqref="E8">
      <formula1>UnitSystem</formula1>
    </dataValidation>
  </dataValidations>
  <hyperlinks>
    <hyperlink ref="F9" r:id="rId1"/>
  </hyperlinks>
  <pageMargins left="0.7" right="0.7" top="0.75" bottom="0.75" header="0.3" footer="0.3"/>
  <pageSetup orientation="landscape" horizontalDpi="4294967293" verticalDpi="4294967293" r:id="rId2"/>
  <drawing r:id="rId3"/>
  <legacyDrawing r:id="rId4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published="0" codeName="Sheet3" enableFormatConditionsCalculation="0"/>
  <dimension ref="A1:I135"/>
  <sheetViews>
    <sheetView workbookViewId="0">
      <selection activeCell="C6" sqref="C6"/>
    </sheetView>
  </sheetViews>
  <sheetFormatPr defaultColWidth="8.85546875" defaultRowHeight="15"/>
  <cols>
    <col min="1" max="1" width="14.42578125" customWidth="1"/>
    <col min="3" max="3" width="17.5703125" customWidth="1"/>
    <col min="8" max="8" width="13.7109375" customWidth="1"/>
  </cols>
  <sheetData>
    <row r="1" spans="1:9">
      <c r="A1" s="116" t="s">
        <v>53</v>
      </c>
    </row>
    <row r="2" spans="1:9" ht="14.25" customHeight="1">
      <c r="A2" s="116" t="s">
        <v>54</v>
      </c>
      <c r="C2" s="2" t="s">
        <v>53</v>
      </c>
      <c r="D2" s="127"/>
      <c r="E2" s="127"/>
      <c r="F2" s="127"/>
      <c r="G2" s="127"/>
      <c r="H2" s="135"/>
      <c r="I2" s="2"/>
    </row>
    <row r="3" spans="1:9">
      <c r="A3" s="116" t="s">
        <v>55</v>
      </c>
      <c r="C3" s="2" t="s">
        <v>75</v>
      </c>
      <c r="D3" s="134"/>
      <c r="E3" s="133"/>
      <c r="F3" s="133"/>
      <c r="G3" s="133"/>
      <c r="H3" s="133"/>
      <c r="I3" s="143"/>
    </row>
    <row r="4" spans="1:9">
      <c r="A4" s="116"/>
      <c r="C4" s="2"/>
      <c r="D4" s="134"/>
      <c r="E4" s="136"/>
      <c r="F4" s="136"/>
      <c r="G4" s="136"/>
      <c r="H4" s="136"/>
      <c r="I4" s="133"/>
    </row>
    <row r="5" spans="1:9">
      <c r="A5" s="116"/>
      <c r="C5" s="2"/>
      <c r="D5" s="134"/>
      <c r="E5" s="136"/>
      <c r="F5" s="136"/>
      <c r="G5" s="136"/>
      <c r="H5" s="2"/>
      <c r="I5" s="2"/>
    </row>
    <row r="6" spans="1:9">
      <c r="A6" s="116"/>
      <c r="C6" s="2"/>
      <c r="D6" s="134"/>
      <c r="E6" s="127"/>
      <c r="F6" s="127"/>
      <c r="G6" s="127"/>
      <c r="H6" s="135"/>
      <c r="I6" s="2"/>
    </row>
    <row r="7" spans="1:9">
      <c r="A7" s="116" t="s">
        <v>56</v>
      </c>
      <c r="C7" s="2"/>
      <c r="D7" s="127"/>
      <c r="E7" s="127"/>
      <c r="F7" s="127"/>
      <c r="G7" s="127"/>
      <c r="H7" s="133"/>
      <c r="I7" s="2"/>
    </row>
    <row r="8" spans="1:9">
      <c r="A8" s="116" t="s">
        <v>57</v>
      </c>
      <c r="C8" s="2"/>
      <c r="D8" s="134"/>
      <c r="E8" s="133"/>
      <c r="F8" s="133"/>
      <c r="G8" s="133"/>
      <c r="H8" s="136"/>
      <c r="I8" s="2"/>
    </row>
    <row r="9" spans="1:9">
      <c r="C9" s="2"/>
      <c r="D9" s="134"/>
      <c r="E9" s="136"/>
      <c r="F9" s="136"/>
      <c r="G9" s="136"/>
      <c r="H9" s="2"/>
      <c r="I9" s="2"/>
    </row>
    <row r="10" spans="1:9">
      <c r="A10" t="s">
        <v>58</v>
      </c>
      <c r="C10" s="2"/>
      <c r="D10" s="134"/>
      <c r="E10" s="136"/>
      <c r="F10" s="136"/>
      <c r="G10" s="136"/>
      <c r="H10" s="135"/>
      <c r="I10" s="2"/>
    </row>
    <row r="11" spans="1:9">
      <c r="A11" t="s">
        <v>59</v>
      </c>
      <c r="C11" s="2"/>
      <c r="D11" s="134"/>
      <c r="E11" s="133"/>
      <c r="F11" s="133"/>
      <c r="G11" s="133"/>
      <c r="H11" s="133"/>
      <c r="I11" s="2"/>
    </row>
    <row r="12" spans="1:9">
      <c r="C12" s="2"/>
      <c r="D12" s="127"/>
      <c r="E12" s="127"/>
      <c r="F12" s="127"/>
      <c r="G12" s="127"/>
      <c r="H12" s="136"/>
      <c r="I12" s="2"/>
    </row>
    <row r="13" spans="1:9">
      <c r="A13" s="131">
        <v>90</v>
      </c>
      <c r="B13" s="117">
        <f t="shared" ref="B13:B76" si="0">B14+1</f>
        <v>90</v>
      </c>
      <c r="D13" s="134"/>
      <c r="E13" s="133"/>
      <c r="F13" s="133"/>
      <c r="G13" s="133"/>
      <c r="H13" s="2"/>
    </row>
    <row r="14" spans="1:9">
      <c r="A14" s="131">
        <v>89</v>
      </c>
      <c r="B14" s="117">
        <f t="shared" si="0"/>
        <v>89</v>
      </c>
      <c r="D14" s="134"/>
      <c r="E14" s="136"/>
      <c r="F14" s="136"/>
      <c r="G14" s="136"/>
      <c r="H14" s="2"/>
    </row>
    <row r="15" spans="1:9">
      <c r="A15" s="131">
        <v>88</v>
      </c>
      <c r="B15" s="117">
        <f t="shared" si="0"/>
        <v>88</v>
      </c>
      <c r="D15" s="134"/>
      <c r="E15" s="136"/>
      <c r="F15" s="136"/>
      <c r="G15" s="136"/>
      <c r="H15" s="2"/>
    </row>
    <row r="16" spans="1:9">
      <c r="A16" s="131">
        <v>87</v>
      </c>
      <c r="B16" s="117">
        <f t="shared" si="0"/>
        <v>87</v>
      </c>
      <c r="D16" s="2"/>
      <c r="E16" s="2"/>
      <c r="F16" s="2"/>
      <c r="G16" s="2"/>
      <c r="H16" s="2"/>
    </row>
    <row r="17" spans="1:2">
      <c r="A17" s="131">
        <v>86</v>
      </c>
      <c r="B17" s="117">
        <f t="shared" si="0"/>
        <v>86</v>
      </c>
    </row>
    <row r="18" spans="1:2">
      <c r="A18" s="131">
        <v>85</v>
      </c>
      <c r="B18" s="117">
        <f t="shared" si="0"/>
        <v>85</v>
      </c>
    </row>
    <row r="19" spans="1:2">
      <c r="A19" s="131">
        <v>84</v>
      </c>
      <c r="B19" s="117">
        <f t="shared" si="0"/>
        <v>84</v>
      </c>
    </row>
    <row r="20" spans="1:2">
      <c r="A20" s="131">
        <v>83</v>
      </c>
      <c r="B20" s="117">
        <f t="shared" si="0"/>
        <v>83</v>
      </c>
    </row>
    <row r="21" spans="1:2">
      <c r="A21" s="131">
        <v>82</v>
      </c>
      <c r="B21" s="117">
        <f t="shared" si="0"/>
        <v>82</v>
      </c>
    </row>
    <row r="22" spans="1:2">
      <c r="A22" s="131">
        <v>81</v>
      </c>
      <c r="B22" s="117">
        <f t="shared" si="0"/>
        <v>81</v>
      </c>
    </row>
    <row r="23" spans="1:2">
      <c r="A23" s="131">
        <v>80</v>
      </c>
      <c r="B23" s="117">
        <f t="shared" si="0"/>
        <v>80</v>
      </c>
    </row>
    <row r="24" spans="1:2">
      <c r="A24" s="131">
        <v>79</v>
      </c>
      <c r="B24" s="117">
        <f t="shared" si="0"/>
        <v>79</v>
      </c>
    </row>
    <row r="25" spans="1:2">
      <c r="A25" s="131">
        <v>78</v>
      </c>
      <c r="B25" s="117">
        <f t="shared" si="0"/>
        <v>78</v>
      </c>
    </row>
    <row r="26" spans="1:2">
      <c r="A26" s="131">
        <v>77</v>
      </c>
      <c r="B26" s="117">
        <f t="shared" si="0"/>
        <v>77</v>
      </c>
    </row>
    <row r="27" spans="1:2">
      <c r="A27" s="131">
        <v>76</v>
      </c>
      <c r="B27" s="117">
        <f t="shared" si="0"/>
        <v>76</v>
      </c>
    </row>
    <row r="28" spans="1:2">
      <c r="A28" s="131">
        <v>75</v>
      </c>
      <c r="B28" s="117">
        <f t="shared" si="0"/>
        <v>75</v>
      </c>
    </row>
    <row r="29" spans="1:2">
      <c r="A29" s="131">
        <v>74</v>
      </c>
      <c r="B29" s="117">
        <f t="shared" si="0"/>
        <v>74</v>
      </c>
    </row>
    <row r="30" spans="1:2">
      <c r="A30" s="131">
        <v>73</v>
      </c>
      <c r="B30" s="117">
        <f t="shared" si="0"/>
        <v>73</v>
      </c>
    </row>
    <row r="31" spans="1:2">
      <c r="A31" s="131">
        <v>72</v>
      </c>
      <c r="B31" s="117">
        <f t="shared" si="0"/>
        <v>72</v>
      </c>
    </row>
    <row r="32" spans="1:2">
      <c r="A32" s="131">
        <v>71</v>
      </c>
      <c r="B32" s="117">
        <f t="shared" si="0"/>
        <v>71</v>
      </c>
    </row>
    <row r="33" spans="1:2">
      <c r="A33" s="131">
        <v>70</v>
      </c>
      <c r="B33" s="117">
        <f t="shared" si="0"/>
        <v>70</v>
      </c>
    </row>
    <row r="34" spans="1:2">
      <c r="A34" s="131">
        <v>69</v>
      </c>
      <c r="B34" s="117">
        <f t="shared" si="0"/>
        <v>69</v>
      </c>
    </row>
    <row r="35" spans="1:2">
      <c r="A35" s="131">
        <v>68</v>
      </c>
      <c r="B35" s="117">
        <f t="shared" si="0"/>
        <v>68</v>
      </c>
    </row>
    <row r="36" spans="1:2">
      <c r="A36" s="131">
        <v>67</v>
      </c>
      <c r="B36" s="117">
        <f t="shared" si="0"/>
        <v>67</v>
      </c>
    </row>
    <row r="37" spans="1:2">
      <c r="A37" s="131">
        <v>66</v>
      </c>
      <c r="B37" s="117">
        <f t="shared" si="0"/>
        <v>66</v>
      </c>
    </row>
    <row r="38" spans="1:2">
      <c r="A38" s="131">
        <v>65</v>
      </c>
      <c r="B38" s="117">
        <f t="shared" si="0"/>
        <v>65</v>
      </c>
    </row>
    <row r="39" spans="1:2">
      <c r="A39" s="131">
        <v>64</v>
      </c>
      <c r="B39" s="117">
        <f t="shared" si="0"/>
        <v>64</v>
      </c>
    </row>
    <row r="40" spans="1:2">
      <c r="A40" s="131">
        <v>63</v>
      </c>
      <c r="B40" s="117">
        <f t="shared" si="0"/>
        <v>63</v>
      </c>
    </row>
    <row r="41" spans="1:2">
      <c r="A41" s="131">
        <v>62</v>
      </c>
      <c r="B41" s="117">
        <f t="shared" si="0"/>
        <v>62</v>
      </c>
    </row>
    <row r="42" spans="1:2">
      <c r="A42" s="131">
        <v>61</v>
      </c>
      <c r="B42" s="117">
        <f t="shared" si="0"/>
        <v>61</v>
      </c>
    </row>
    <row r="43" spans="1:2">
      <c r="A43" s="131">
        <v>60</v>
      </c>
      <c r="B43" s="117">
        <f t="shared" si="0"/>
        <v>60</v>
      </c>
    </row>
    <row r="44" spans="1:2">
      <c r="A44" s="131">
        <v>59</v>
      </c>
      <c r="B44" s="117">
        <f t="shared" si="0"/>
        <v>59</v>
      </c>
    </row>
    <row r="45" spans="1:2">
      <c r="A45" s="131">
        <v>58</v>
      </c>
      <c r="B45" s="117">
        <f t="shared" si="0"/>
        <v>58</v>
      </c>
    </row>
    <row r="46" spans="1:2">
      <c r="A46" s="131">
        <v>57</v>
      </c>
      <c r="B46" s="117">
        <f t="shared" si="0"/>
        <v>57</v>
      </c>
    </row>
    <row r="47" spans="1:2">
      <c r="A47" s="131">
        <v>56</v>
      </c>
      <c r="B47" s="117">
        <f t="shared" si="0"/>
        <v>56</v>
      </c>
    </row>
    <row r="48" spans="1:2">
      <c r="A48" s="131">
        <v>55</v>
      </c>
      <c r="B48" s="117">
        <f t="shared" si="0"/>
        <v>55</v>
      </c>
    </row>
    <row r="49" spans="1:2">
      <c r="A49" s="131">
        <v>54</v>
      </c>
      <c r="B49" s="117">
        <f t="shared" si="0"/>
        <v>54</v>
      </c>
    </row>
    <row r="50" spans="1:2">
      <c r="A50" s="131">
        <v>53</v>
      </c>
      <c r="B50" s="117">
        <f t="shared" si="0"/>
        <v>53</v>
      </c>
    </row>
    <row r="51" spans="1:2">
      <c r="A51" s="131">
        <v>52</v>
      </c>
      <c r="B51" s="117">
        <f t="shared" si="0"/>
        <v>52</v>
      </c>
    </row>
    <row r="52" spans="1:2">
      <c r="A52" s="131">
        <v>51</v>
      </c>
      <c r="B52" s="117">
        <f t="shared" si="0"/>
        <v>51</v>
      </c>
    </row>
    <row r="53" spans="1:2">
      <c r="A53" s="131">
        <v>50</v>
      </c>
      <c r="B53" s="117">
        <f t="shared" si="0"/>
        <v>50</v>
      </c>
    </row>
    <row r="54" spans="1:2">
      <c r="A54" s="131">
        <v>49</v>
      </c>
      <c r="B54" s="117">
        <f t="shared" si="0"/>
        <v>49</v>
      </c>
    </row>
    <row r="55" spans="1:2">
      <c r="A55" s="131">
        <v>48</v>
      </c>
      <c r="B55" s="117">
        <f t="shared" si="0"/>
        <v>48</v>
      </c>
    </row>
    <row r="56" spans="1:2">
      <c r="A56" s="131">
        <v>47</v>
      </c>
      <c r="B56" s="117">
        <f t="shared" si="0"/>
        <v>47</v>
      </c>
    </row>
    <row r="57" spans="1:2">
      <c r="A57" s="131">
        <v>46</v>
      </c>
      <c r="B57" s="117">
        <f t="shared" si="0"/>
        <v>46</v>
      </c>
    </row>
    <row r="58" spans="1:2">
      <c r="A58" s="131">
        <v>45</v>
      </c>
      <c r="B58" s="117">
        <f t="shared" si="0"/>
        <v>45</v>
      </c>
    </row>
    <row r="59" spans="1:2">
      <c r="A59" s="131">
        <v>44</v>
      </c>
      <c r="B59" s="117">
        <f t="shared" si="0"/>
        <v>44</v>
      </c>
    </row>
    <row r="60" spans="1:2">
      <c r="A60" s="131">
        <v>43</v>
      </c>
      <c r="B60" s="117">
        <f t="shared" si="0"/>
        <v>43</v>
      </c>
    </row>
    <row r="61" spans="1:2">
      <c r="A61" s="131">
        <v>42</v>
      </c>
      <c r="B61" s="117">
        <f t="shared" si="0"/>
        <v>42</v>
      </c>
    </row>
    <row r="62" spans="1:2">
      <c r="A62" s="131">
        <v>41</v>
      </c>
      <c r="B62" s="117">
        <f t="shared" si="0"/>
        <v>41</v>
      </c>
    </row>
    <row r="63" spans="1:2">
      <c r="A63" s="131">
        <v>40</v>
      </c>
      <c r="B63" s="117">
        <f t="shared" si="0"/>
        <v>40</v>
      </c>
    </row>
    <row r="64" spans="1:2">
      <c r="A64" s="131">
        <v>39</v>
      </c>
      <c r="B64" s="117">
        <f t="shared" si="0"/>
        <v>39</v>
      </c>
    </row>
    <row r="65" spans="1:2">
      <c r="A65" s="131">
        <v>38</v>
      </c>
      <c r="B65" s="117">
        <f t="shared" si="0"/>
        <v>38</v>
      </c>
    </row>
    <row r="66" spans="1:2">
      <c r="A66" s="131">
        <v>37</v>
      </c>
      <c r="B66" s="117">
        <f t="shared" si="0"/>
        <v>37</v>
      </c>
    </row>
    <row r="67" spans="1:2">
      <c r="A67" s="131">
        <v>36</v>
      </c>
      <c r="B67" s="117">
        <f t="shared" si="0"/>
        <v>36</v>
      </c>
    </row>
    <row r="68" spans="1:2">
      <c r="A68" s="131">
        <v>35</v>
      </c>
      <c r="B68" s="117">
        <f t="shared" si="0"/>
        <v>35</v>
      </c>
    </row>
    <row r="69" spans="1:2">
      <c r="A69" s="131">
        <v>34</v>
      </c>
      <c r="B69" s="117">
        <f t="shared" si="0"/>
        <v>34</v>
      </c>
    </row>
    <row r="70" spans="1:2">
      <c r="A70" s="131">
        <v>33</v>
      </c>
      <c r="B70" s="117">
        <f t="shared" si="0"/>
        <v>33</v>
      </c>
    </row>
    <row r="71" spans="1:2">
      <c r="A71" s="131">
        <v>32</v>
      </c>
      <c r="B71" s="117">
        <f t="shared" si="0"/>
        <v>32</v>
      </c>
    </row>
    <row r="72" spans="1:2">
      <c r="A72" s="131">
        <v>31</v>
      </c>
      <c r="B72" s="117">
        <f t="shared" si="0"/>
        <v>31</v>
      </c>
    </row>
    <row r="73" spans="1:2">
      <c r="A73" s="131">
        <v>30</v>
      </c>
      <c r="B73" s="117">
        <f t="shared" si="0"/>
        <v>30</v>
      </c>
    </row>
    <row r="74" spans="1:2">
      <c r="A74" s="131">
        <v>29</v>
      </c>
      <c r="B74" s="117">
        <f t="shared" si="0"/>
        <v>29</v>
      </c>
    </row>
    <row r="75" spans="1:2">
      <c r="A75" s="131">
        <v>28</v>
      </c>
      <c r="B75" s="117">
        <f t="shared" si="0"/>
        <v>28</v>
      </c>
    </row>
    <row r="76" spans="1:2">
      <c r="A76" s="131">
        <v>27</v>
      </c>
      <c r="B76" s="117">
        <f t="shared" si="0"/>
        <v>27</v>
      </c>
    </row>
    <row r="77" spans="1:2">
      <c r="A77" s="131">
        <v>26</v>
      </c>
      <c r="B77" s="117">
        <f t="shared" ref="B77:B93" si="1">B78+1</f>
        <v>26</v>
      </c>
    </row>
    <row r="78" spans="1:2">
      <c r="A78" s="131">
        <v>25</v>
      </c>
      <c r="B78" s="117">
        <f t="shared" si="1"/>
        <v>25</v>
      </c>
    </row>
    <row r="79" spans="1:2">
      <c r="A79" s="131">
        <v>24</v>
      </c>
      <c r="B79" s="117">
        <f t="shared" si="1"/>
        <v>24</v>
      </c>
    </row>
    <row r="80" spans="1:2">
      <c r="A80" s="132">
        <v>23</v>
      </c>
      <c r="B80" s="117">
        <f t="shared" si="1"/>
        <v>23</v>
      </c>
    </row>
    <row r="81" spans="1:2">
      <c r="A81" s="132">
        <v>22</v>
      </c>
      <c r="B81" s="117">
        <f t="shared" si="1"/>
        <v>22</v>
      </c>
    </row>
    <row r="82" spans="1:2">
      <c r="A82" s="132">
        <v>21</v>
      </c>
      <c r="B82" s="117">
        <f t="shared" si="1"/>
        <v>21</v>
      </c>
    </row>
    <row r="83" spans="1:2">
      <c r="A83" s="132">
        <v>20</v>
      </c>
      <c r="B83" s="117">
        <f t="shared" si="1"/>
        <v>20</v>
      </c>
    </row>
    <row r="84" spans="1:2">
      <c r="A84" s="132">
        <v>19</v>
      </c>
      <c r="B84" s="117">
        <f t="shared" si="1"/>
        <v>19</v>
      </c>
    </row>
    <row r="85" spans="1:2">
      <c r="A85" s="132">
        <v>18</v>
      </c>
      <c r="B85" s="117">
        <f t="shared" si="1"/>
        <v>18</v>
      </c>
    </row>
    <row r="86" spans="1:2">
      <c r="A86" s="132">
        <v>17</v>
      </c>
      <c r="B86" s="117">
        <f t="shared" si="1"/>
        <v>17</v>
      </c>
    </row>
    <row r="87" spans="1:2">
      <c r="A87" s="132">
        <v>16</v>
      </c>
      <c r="B87" s="117">
        <f t="shared" si="1"/>
        <v>16</v>
      </c>
    </row>
    <row r="88" spans="1:2">
      <c r="A88" s="132">
        <v>15</v>
      </c>
      <c r="B88" s="117">
        <f t="shared" si="1"/>
        <v>15</v>
      </c>
    </row>
    <row r="89" spans="1:2">
      <c r="A89" s="132">
        <v>14</v>
      </c>
      <c r="B89" s="117">
        <f t="shared" si="1"/>
        <v>14</v>
      </c>
    </row>
    <row r="90" spans="1:2">
      <c r="A90" s="132">
        <v>13</v>
      </c>
      <c r="B90" s="117">
        <f t="shared" si="1"/>
        <v>13</v>
      </c>
    </row>
    <row r="91" spans="1:2">
      <c r="A91" s="117">
        <v>12</v>
      </c>
      <c r="B91" s="117">
        <f t="shared" si="1"/>
        <v>12</v>
      </c>
    </row>
    <row r="92" spans="1:2">
      <c r="A92" s="117"/>
      <c r="B92" s="117">
        <f t="shared" si="1"/>
        <v>11</v>
      </c>
    </row>
    <row r="93" spans="1:2">
      <c r="A93" s="117"/>
      <c r="B93" s="117">
        <f t="shared" si="1"/>
        <v>10</v>
      </c>
    </row>
    <row r="94" spans="1:2">
      <c r="A94" s="117"/>
      <c r="B94" s="117">
        <v>9</v>
      </c>
    </row>
    <row r="95" spans="1:2">
      <c r="A95" s="117"/>
      <c r="B95" s="2"/>
    </row>
    <row r="96" spans="1:2">
      <c r="A96" s="117"/>
      <c r="B96" s="2"/>
    </row>
    <row r="97" spans="1:2">
      <c r="A97" s="117"/>
      <c r="B97" s="2"/>
    </row>
    <row r="98" spans="1:2">
      <c r="A98" s="117"/>
      <c r="B98" s="2"/>
    </row>
    <row r="99" spans="1:2">
      <c r="A99" s="117"/>
      <c r="B99" s="2"/>
    </row>
    <row r="100" spans="1:2">
      <c r="A100" s="117"/>
      <c r="B100" s="2"/>
    </row>
    <row r="101" spans="1:2">
      <c r="A101" s="117"/>
      <c r="B101" s="2"/>
    </row>
    <row r="102" spans="1:2">
      <c r="A102" s="117"/>
      <c r="B102" s="2"/>
    </row>
    <row r="103" spans="1:2">
      <c r="A103" s="117"/>
      <c r="B103" s="2"/>
    </row>
    <row r="104" spans="1:2">
      <c r="A104" s="117"/>
      <c r="B104" s="2"/>
    </row>
    <row r="105" spans="1:2">
      <c r="A105" s="117"/>
      <c r="B105" s="2"/>
    </row>
    <row r="106" spans="1:2">
      <c r="A106" s="117"/>
      <c r="B106" s="2"/>
    </row>
    <row r="107" spans="1:2">
      <c r="A107" s="117"/>
      <c r="B107" s="2"/>
    </row>
    <row r="108" spans="1:2">
      <c r="A108" s="117"/>
      <c r="B108" s="2"/>
    </row>
    <row r="109" spans="1:2">
      <c r="A109" s="117"/>
      <c r="B109" s="2"/>
    </row>
    <row r="110" spans="1:2">
      <c r="A110" s="117"/>
      <c r="B110" s="2"/>
    </row>
    <row r="111" spans="1:2">
      <c r="A111" s="117"/>
      <c r="B111" s="2"/>
    </row>
    <row r="112" spans="1:2">
      <c r="A112" s="117"/>
      <c r="B112" s="2"/>
    </row>
    <row r="113" spans="1:2">
      <c r="A113" s="117"/>
      <c r="B113" s="2"/>
    </row>
    <row r="114" spans="1:2">
      <c r="A114" s="117"/>
      <c r="B114" s="2"/>
    </row>
    <row r="115" spans="1:2">
      <c r="A115" s="117"/>
      <c r="B115" s="2"/>
    </row>
    <row r="116" spans="1:2">
      <c r="A116" s="117"/>
      <c r="B116" s="2"/>
    </row>
    <row r="117" spans="1:2">
      <c r="A117" s="117"/>
      <c r="B117" s="2"/>
    </row>
    <row r="118" spans="1:2">
      <c r="A118" s="117"/>
      <c r="B118" s="2"/>
    </row>
    <row r="119" spans="1:2">
      <c r="A119" s="117"/>
      <c r="B119" s="2"/>
    </row>
    <row r="120" spans="1:2">
      <c r="A120" s="117"/>
      <c r="B120" s="2"/>
    </row>
    <row r="121" spans="1:2">
      <c r="A121" s="117"/>
      <c r="B121" s="2"/>
    </row>
    <row r="122" spans="1:2">
      <c r="A122" s="117"/>
      <c r="B122" s="2"/>
    </row>
    <row r="123" spans="1:2">
      <c r="A123" s="117"/>
      <c r="B123" s="2"/>
    </row>
    <row r="124" spans="1:2">
      <c r="A124" s="117"/>
      <c r="B124" s="2"/>
    </row>
    <row r="125" spans="1:2">
      <c r="A125" s="117"/>
      <c r="B125" s="2"/>
    </row>
    <row r="126" spans="1:2">
      <c r="A126" s="117"/>
      <c r="B126" s="2"/>
    </row>
    <row r="127" spans="1:2">
      <c r="A127" s="117"/>
      <c r="B127" s="2"/>
    </row>
    <row r="128" spans="1:2">
      <c r="A128" s="117"/>
      <c r="B128" s="2"/>
    </row>
    <row r="129" spans="1:2">
      <c r="A129" s="117"/>
      <c r="B129" s="2"/>
    </row>
    <row r="130" spans="1:2">
      <c r="A130" s="117"/>
      <c r="B130" s="2"/>
    </row>
    <row r="131" spans="1:2">
      <c r="A131" s="117"/>
      <c r="B131" s="2"/>
    </row>
    <row r="132" spans="1:2">
      <c r="A132" s="117"/>
      <c r="B132" s="2"/>
    </row>
    <row r="133" spans="1:2">
      <c r="A133" s="117"/>
      <c r="B133" s="2"/>
    </row>
    <row r="134" spans="1:2">
      <c r="A134" s="117"/>
      <c r="B134" s="2"/>
    </row>
    <row r="135" spans="1:2">
      <c r="A135" s="117"/>
      <c r="B135" s="2"/>
    </row>
  </sheetData>
  <phoneticPr fontId="21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sheetPr published="0" codeName="Sheet4" enableFormatConditionsCalculation="0"/>
  <dimension ref="A1:J84"/>
  <sheetViews>
    <sheetView workbookViewId="0">
      <selection activeCell="C19" sqref="C19"/>
    </sheetView>
  </sheetViews>
  <sheetFormatPr defaultColWidth="8.85546875" defaultRowHeight="15"/>
  <cols>
    <col min="1" max="1" width="6.140625" customWidth="1"/>
    <col min="2" max="2" width="20.85546875" customWidth="1"/>
    <col min="3" max="3" width="21.42578125" customWidth="1"/>
    <col min="4" max="6" width="21.140625" customWidth="1"/>
    <col min="7" max="7" width="1.140625" customWidth="1"/>
    <col min="8" max="8" width="21.42578125" customWidth="1"/>
    <col min="9" max="9" width="20" customWidth="1"/>
    <col min="10" max="10" width="18.42578125" customWidth="1"/>
  </cols>
  <sheetData>
    <row r="1" spans="1:10" ht="45" customHeight="1">
      <c r="A1" s="222" t="s">
        <v>13</v>
      </c>
      <c r="B1" s="222"/>
      <c r="C1" s="222"/>
      <c r="D1" s="222"/>
      <c r="E1" s="222"/>
      <c r="F1" s="222"/>
      <c r="G1" s="8"/>
      <c r="H1" s="9"/>
    </row>
    <row r="2" spans="1:10" ht="40.5" customHeight="1">
      <c r="A2" s="10"/>
      <c r="B2" s="11" t="s">
        <v>0</v>
      </c>
      <c r="C2" s="12" t="s">
        <v>42</v>
      </c>
      <c r="D2" s="12" t="s">
        <v>41</v>
      </c>
      <c r="E2" s="12" t="s">
        <v>40</v>
      </c>
      <c r="F2" s="12" t="s">
        <v>44</v>
      </c>
      <c r="G2" s="8"/>
      <c r="H2" s="13" t="s">
        <v>34</v>
      </c>
    </row>
    <row r="3" spans="1:10" ht="17.25" customHeight="1">
      <c r="A3" s="10"/>
      <c r="B3" s="14" t="s">
        <v>1</v>
      </c>
      <c r="C3" s="15">
        <v>44</v>
      </c>
      <c r="D3" s="15">
        <v>78</v>
      </c>
      <c r="E3" s="15">
        <v>77</v>
      </c>
      <c r="F3" s="16"/>
      <c r="G3" s="8"/>
      <c r="H3" s="9"/>
    </row>
    <row r="4" spans="1:10" ht="15" customHeight="1">
      <c r="A4" s="10"/>
      <c r="B4" s="14" t="s">
        <v>10</v>
      </c>
      <c r="C4" s="17">
        <f>C3/12</f>
        <v>3.67</v>
      </c>
      <c r="D4" s="17">
        <f>D3/12</f>
        <v>6.5</v>
      </c>
      <c r="E4" s="17">
        <f>E3/12</f>
        <v>6.42</v>
      </c>
      <c r="F4" s="18">
        <f>D28</f>
        <v>103.28</v>
      </c>
      <c r="G4" s="19"/>
      <c r="H4" s="20" t="s">
        <v>35</v>
      </c>
    </row>
    <row r="5" spans="1:10" ht="15" customHeight="1">
      <c r="A5" s="10"/>
      <c r="B5" s="21"/>
      <c r="C5" s="17"/>
      <c r="D5" s="17"/>
      <c r="E5" s="17"/>
      <c r="F5" s="10"/>
      <c r="G5" s="19"/>
      <c r="H5" s="7">
        <v>1</v>
      </c>
    </row>
    <row r="6" spans="1:10" ht="15" customHeight="1">
      <c r="A6" s="10"/>
      <c r="B6" s="21" t="s">
        <v>32</v>
      </c>
      <c r="C6" s="17">
        <v>9</v>
      </c>
      <c r="D6" s="17"/>
      <c r="E6" s="17"/>
      <c r="F6" s="10"/>
      <c r="G6" s="19"/>
      <c r="H6" s="10"/>
    </row>
    <row r="7" spans="1:10" ht="15" customHeight="1">
      <c r="A7" s="10"/>
      <c r="B7" s="21" t="s">
        <v>31</v>
      </c>
      <c r="C7" s="17">
        <v>12</v>
      </c>
      <c r="D7" s="17"/>
      <c r="E7" s="17"/>
      <c r="F7" s="18"/>
      <c r="G7" s="19"/>
      <c r="H7" s="221" t="s">
        <v>36</v>
      </c>
    </row>
    <row r="8" spans="1:10" ht="15" customHeight="1">
      <c r="A8" s="10"/>
      <c r="B8" s="21" t="s">
        <v>33</v>
      </c>
      <c r="C8" s="17">
        <v>4.5</v>
      </c>
      <c r="D8" s="17"/>
      <c r="E8" s="17"/>
      <c r="F8" s="10"/>
      <c r="G8" s="19"/>
      <c r="H8" s="221"/>
    </row>
    <row r="9" spans="1:10" ht="15" customHeight="1">
      <c r="A9" s="10"/>
      <c r="B9" s="21"/>
      <c r="C9" s="17"/>
      <c r="D9" s="17"/>
      <c r="E9" s="17"/>
      <c r="F9" s="10"/>
      <c r="G9" s="19"/>
      <c r="H9" s="111">
        <f>H16</f>
        <v>164.07</v>
      </c>
    </row>
    <row r="10" spans="1:10" ht="15" customHeight="1">
      <c r="A10" s="10"/>
      <c r="B10" s="22" t="s">
        <v>20</v>
      </c>
      <c r="C10" s="23" t="s">
        <v>12</v>
      </c>
      <c r="D10" s="23" t="s">
        <v>16</v>
      </c>
      <c r="E10" s="24" t="s">
        <v>11</v>
      </c>
      <c r="F10" s="25" t="s">
        <v>30</v>
      </c>
      <c r="G10" s="19"/>
      <c r="H10" s="10"/>
    </row>
    <row r="11" spans="1:10" ht="15" customHeight="1">
      <c r="A11" s="26"/>
      <c r="B11" s="27" t="s">
        <v>22</v>
      </c>
      <c r="C11" s="28">
        <f>(12*(D3+9)*E3)/1728</f>
        <v>46.52</v>
      </c>
      <c r="D11" s="28">
        <f>(C3*(D3+9)*E3)/1728</f>
        <v>170.58</v>
      </c>
      <c r="E11" s="29">
        <f>(B72*(D3+9)*E3)/1728</f>
        <v>34.89</v>
      </c>
      <c r="F11" s="30">
        <f>SUM(C11:E11)</f>
        <v>251.99</v>
      </c>
      <c r="G11" s="19"/>
      <c r="H11" s="10"/>
    </row>
    <row r="12" spans="1:10" ht="15" customHeight="1">
      <c r="A12" s="10"/>
      <c r="B12" s="31" t="s">
        <v>21</v>
      </c>
      <c r="C12" s="32">
        <f>C11*0.4</f>
        <v>18.61</v>
      </c>
      <c r="D12" s="17">
        <f>F28-F72</f>
        <v>131.08000000000001</v>
      </c>
      <c r="E12" s="33">
        <f>E11*0.4</f>
        <v>13.96</v>
      </c>
      <c r="F12" s="30">
        <f>SUM(C12:E12)</f>
        <v>163.65</v>
      </c>
      <c r="G12" s="19"/>
      <c r="H12" s="10"/>
    </row>
    <row r="13" spans="1:10" ht="15" customHeight="1">
      <c r="A13" s="10"/>
      <c r="B13" s="34"/>
      <c r="C13" s="17"/>
      <c r="E13" s="17"/>
      <c r="F13" s="10"/>
      <c r="G13" s="19"/>
      <c r="H13" s="10"/>
    </row>
    <row r="14" spans="1:10" ht="33.75" customHeight="1">
      <c r="A14" s="10"/>
      <c r="B14" s="35"/>
      <c r="D14" s="129" t="s">
        <v>18</v>
      </c>
      <c r="E14" s="36" t="s">
        <v>23</v>
      </c>
      <c r="F14" s="37" t="s">
        <v>24</v>
      </c>
      <c r="G14" s="38"/>
      <c r="H14" s="39" t="s">
        <v>37</v>
      </c>
      <c r="I14" s="223"/>
      <c r="J14" s="223"/>
    </row>
    <row r="15" spans="1:10" ht="44.25" customHeight="1">
      <c r="A15" s="40"/>
      <c r="B15" s="41" t="s">
        <v>48</v>
      </c>
      <c r="C15" s="130"/>
      <c r="D15" s="113" t="s">
        <v>29</v>
      </c>
      <c r="E15" s="42" t="s">
        <v>14</v>
      </c>
      <c r="F15" s="42" t="s">
        <v>14</v>
      </c>
      <c r="G15" s="43"/>
      <c r="H15" s="42" t="s">
        <v>38</v>
      </c>
      <c r="I15" s="5"/>
      <c r="J15" s="5"/>
    </row>
    <row r="16" spans="1:10" ht="16.5" customHeight="1">
      <c r="A16" s="224" t="s">
        <v>12</v>
      </c>
      <c r="B16" s="44" t="s">
        <v>39</v>
      </c>
      <c r="C16" s="45"/>
      <c r="D16" s="114">
        <f>'44inch Calculation numbers'!E10</f>
        <v>0</v>
      </c>
      <c r="E16" s="46">
        <f>'44inch Calculation numbers'!I10</f>
        <v>60.79</v>
      </c>
      <c r="F16" s="46">
        <f>$D$28+E16</f>
        <v>164.07</v>
      </c>
      <c r="G16" s="43"/>
      <c r="H16" s="47">
        <f t="shared" ref="H16:H79" si="0">F16*$H$5</f>
        <v>164.07</v>
      </c>
      <c r="I16" s="4"/>
      <c r="J16" s="6"/>
    </row>
    <row r="17" spans="1:10" ht="16.5" customHeight="1">
      <c r="A17" s="224"/>
      <c r="B17" s="48">
        <v>64</v>
      </c>
      <c r="C17" s="45"/>
      <c r="D17" s="115">
        <f>'44inch Calculation numbers'!E11</f>
        <v>0</v>
      </c>
      <c r="E17" s="49">
        <f>'44inch Calculation numbers'!I11</f>
        <v>59.22</v>
      </c>
      <c r="F17" s="49">
        <f t="shared" ref="F17:F26" si="1">$D$28+E17</f>
        <v>162.5</v>
      </c>
      <c r="G17" s="43"/>
      <c r="H17" s="50">
        <f t="shared" si="0"/>
        <v>162.5</v>
      </c>
      <c r="I17" s="2"/>
      <c r="J17" s="2"/>
    </row>
    <row r="18" spans="1:10" ht="16.5" customHeight="1">
      <c r="A18" s="224"/>
      <c r="B18" s="48">
        <v>63</v>
      </c>
      <c r="C18" s="45"/>
      <c r="D18" s="115">
        <f>'44inch Calculation numbers'!E12</f>
        <v>0</v>
      </c>
      <c r="E18" s="49">
        <f>'44inch Calculation numbers'!I12</f>
        <v>57.65</v>
      </c>
      <c r="F18" s="49">
        <f t="shared" si="1"/>
        <v>160.93</v>
      </c>
      <c r="G18" s="43"/>
      <c r="H18" s="50">
        <f t="shared" si="0"/>
        <v>160.93</v>
      </c>
      <c r="I18" s="5"/>
      <c r="J18" s="5"/>
    </row>
    <row r="19" spans="1:10" ht="16.5" customHeight="1">
      <c r="A19" s="224"/>
      <c r="B19" s="48">
        <v>62</v>
      </c>
      <c r="C19" s="45"/>
      <c r="D19" s="115">
        <f>'44inch Calculation numbers'!E13</f>
        <v>0</v>
      </c>
      <c r="E19" s="49">
        <f>'44inch Calculation numbers'!I13</f>
        <v>56.08</v>
      </c>
      <c r="F19" s="49">
        <f>$D$28+E19</f>
        <v>159.36000000000001</v>
      </c>
      <c r="G19" s="43"/>
      <c r="H19" s="50">
        <f t="shared" si="0"/>
        <v>159.36000000000001</v>
      </c>
      <c r="I19" s="5"/>
      <c r="J19" s="5"/>
    </row>
    <row r="20" spans="1:10" ht="16.5" customHeight="1">
      <c r="A20" s="224"/>
      <c r="B20" s="48">
        <v>61</v>
      </c>
      <c r="C20" s="45"/>
      <c r="D20" s="115">
        <f>'44inch Calculation numbers'!E14</f>
        <v>0</v>
      </c>
      <c r="E20" s="49">
        <f>'44inch Calculation numbers'!I14</f>
        <v>54.51</v>
      </c>
      <c r="F20" s="49">
        <f t="shared" si="1"/>
        <v>157.79</v>
      </c>
      <c r="G20" s="43"/>
      <c r="H20" s="50">
        <f t="shared" si="0"/>
        <v>157.79</v>
      </c>
      <c r="I20" s="5"/>
      <c r="J20" s="5"/>
    </row>
    <row r="21" spans="1:10" ht="16.5" customHeight="1">
      <c r="A21" s="224"/>
      <c r="B21" s="48">
        <v>60</v>
      </c>
      <c r="C21" s="45"/>
      <c r="D21" s="115">
        <f>'44inch Calculation numbers'!E15</f>
        <v>0</v>
      </c>
      <c r="E21" s="49">
        <f>'44inch Calculation numbers'!I15</f>
        <v>52.94</v>
      </c>
      <c r="F21" s="49">
        <f t="shared" si="1"/>
        <v>156.22</v>
      </c>
      <c r="G21" s="43"/>
      <c r="H21" s="50">
        <f t="shared" si="0"/>
        <v>156.22</v>
      </c>
      <c r="I21" s="5"/>
      <c r="J21" s="5"/>
    </row>
    <row r="22" spans="1:10" ht="16.5" customHeight="1">
      <c r="A22" s="224"/>
      <c r="B22" s="48">
        <v>59</v>
      </c>
      <c r="C22" s="45"/>
      <c r="D22" s="115">
        <f>'44inch Calculation numbers'!E16</f>
        <v>0</v>
      </c>
      <c r="E22" s="49">
        <f>'44inch Calculation numbers'!I16</f>
        <v>51.37</v>
      </c>
      <c r="F22" s="49">
        <f t="shared" si="1"/>
        <v>154.65</v>
      </c>
      <c r="G22" s="43"/>
      <c r="H22" s="50">
        <f t="shared" si="0"/>
        <v>154.65</v>
      </c>
      <c r="I22" s="5"/>
      <c r="J22" s="5"/>
    </row>
    <row r="23" spans="1:10" ht="16.5" customHeight="1">
      <c r="A23" s="224"/>
      <c r="B23" s="48">
        <v>58</v>
      </c>
      <c r="C23" s="45"/>
      <c r="D23" s="115">
        <f>'44inch Calculation numbers'!E17</f>
        <v>0</v>
      </c>
      <c r="E23" s="49">
        <f>'44inch Calculation numbers'!I17</f>
        <v>49.8</v>
      </c>
      <c r="F23" s="49">
        <f t="shared" si="1"/>
        <v>153.08000000000001</v>
      </c>
      <c r="G23" s="43"/>
      <c r="H23" s="50">
        <f t="shared" si="0"/>
        <v>153.08000000000001</v>
      </c>
      <c r="I23" s="5"/>
      <c r="J23" s="5"/>
    </row>
    <row r="24" spans="1:10" ht="16.5" customHeight="1">
      <c r="A24" s="224"/>
      <c r="B24" s="48">
        <v>57</v>
      </c>
      <c r="C24" s="45"/>
      <c r="D24" s="115">
        <f>'44inch Calculation numbers'!E18</f>
        <v>0</v>
      </c>
      <c r="E24" s="49">
        <f>'44inch Calculation numbers'!I18</f>
        <v>48.23</v>
      </c>
      <c r="F24" s="49">
        <f t="shared" si="1"/>
        <v>151.51</v>
      </c>
      <c r="G24" s="43"/>
      <c r="H24" s="50">
        <f t="shared" si="0"/>
        <v>151.51</v>
      </c>
      <c r="I24" s="5"/>
      <c r="J24" s="5"/>
    </row>
    <row r="25" spans="1:10" ht="16.5" customHeight="1">
      <c r="A25" s="224"/>
      <c r="B25" s="48">
        <v>56</v>
      </c>
      <c r="C25" s="45"/>
      <c r="D25" s="115">
        <f>'44inch Calculation numbers'!E19</f>
        <v>0</v>
      </c>
      <c r="E25" s="49">
        <f>'44inch Calculation numbers'!I19</f>
        <v>46.66</v>
      </c>
      <c r="F25" s="49">
        <f t="shared" si="1"/>
        <v>149.94</v>
      </c>
      <c r="G25" s="43"/>
      <c r="H25" s="50">
        <f t="shared" si="0"/>
        <v>149.94</v>
      </c>
      <c r="I25" s="5"/>
      <c r="J25" s="5"/>
    </row>
    <row r="26" spans="1:10" ht="16.5" customHeight="1">
      <c r="A26" s="224"/>
      <c r="B26" s="48">
        <v>55</v>
      </c>
      <c r="C26" s="45"/>
      <c r="D26" s="115">
        <f>'44inch Calculation numbers'!E20</f>
        <v>0</v>
      </c>
      <c r="E26" s="49">
        <f>'44inch Calculation numbers'!I20</f>
        <v>45.08</v>
      </c>
      <c r="F26" s="49">
        <f t="shared" si="1"/>
        <v>148.36000000000001</v>
      </c>
      <c r="G26" s="43"/>
      <c r="H26" s="50">
        <f t="shared" si="0"/>
        <v>148.36000000000001</v>
      </c>
      <c r="I26" s="5"/>
      <c r="J26" s="5"/>
    </row>
    <row r="27" spans="1:10" ht="16.5" customHeight="1">
      <c r="A27" s="225"/>
      <c r="B27" s="51">
        <v>54</v>
      </c>
      <c r="C27" s="52"/>
      <c r="D27" s="53">
        <f>'44inch Calculation numbers'!E21</f>
        <v>0</v>
      </c>
      <c r="E27" s="54">
        <f>'44inch Calculation numbers'!I21</f>
        <v>43.51</v>
      </c>
      <c r="F27" s="54">
        <f>$D$28+E27</f>
        <v>146.79</v>
      </c>
      <c r="G27" s="55"/>
      <c r="H27" s="56">
        <f t="shared" si="0"/>
        <v>146.79</v>
      </c>
      <c r="I27" s="5"/>
      <c r="J27" s="5"/>
    </row>
    <row r="28" spans="1:10" ht="16.5" customHeight="1">
      <c r="A28" s="226" t="s">
        <v>16</v>
      </c>
      <c r="B28" s="57">
        <v>53</v>
      </c>
      <c r="C28" s="45"/>
      <c r="D28" s="115">
        <f>'44inch Calculation numbers'!E22</f>
        <v>103.28</v>
      </c>
      <c r="E28" s="46">
        <f>'44inch Calculation numbers'!I22</f>
        <v>41.94</v>
      </c>
      <c r="F28" s="49">
        <f t="shared" ref="F28:F80" si="2">D28+E28</f>
        <v>145.22</v>
      </c>
      <c r="G28" s="55"/>
      <c r="H28" s="47">
        <f t="shared" si="0"/>
        <v>145.22</v>
      </c>
      <c r="I28" s="5"/>
      <c r="J28" s="5"/>
    </row>
    <row r="29" spans="1:10" ht="16.5" customHeight="1">
      <c r="A29" s="227"/>
      <c r="B29" s="57">
        <v>52</v>
      </c>
      <c r="C29" s="45"/>
      <c r="D29" s="115">
        <f>'44inch Calculation numbers'!E23</f>
        <v>100.93</v>
      </c>
      <c r="E29" s="49">
        <f>'44inch Calculation numbers'!I23</f>
        <v>41.31</v>
      </c>
      <c r="F29" s="49">
        <f t="shared" si="2"/>
        <v>142.24</v>
      </c>
      <c r="G29" s="55"/>
      <c r="H29" s="50">
        <f t="shared" si="0"/>
        <v>142.24</v>
      </c>
      <c r="I29" s="5"/>
      <c r="J29" s="5"/>
    </row>
    <row r="30" spans="1:10" ht="16.5" customHeight="1">
      <c r="A30" s="227"/>
      <c r="B30" s="57">
        <v>51</v>
      </c>
      <c r="C30" s="45"/>
      <c r="D30" s="115">
        <f>'44inch Calculation numbers'!E24</f>
        <v>98.58</v>
      </c>
      <c r="E30" s="49">
        <f>'44inch Calculation numbers'!I24</f>
        <v>40.68</v>
      </c>
      <c r="F30" s="49">
        <f t="shared" si="2"/>
        <v>139.26</v>
      </c>
      <c r="G30" s="55"/>
      <c r="H30" s="50">
        <f t="shared" si="0"/>
        <v>139.26</v>
      </c>
      <c r="I30" s="5"/>
      <c r="J30" s="5"/>
    </row>
    <row r="31" spans="1:10" ht="16.5" customHeight="1">
      <c r="A31" s="227"/>
      <c r="B31" s="57">
        <v>50</v>
      </c>
      <c r="C31" s="45"/>
      <c r="D31" s="115">
        <f>'44inch Calculation numbers'!E25</f>
        <v>96.24</v>
      </c>
      <c r="E31" s="49">
        <f>'44inch Calculation numbers'!I25</f>
        <v>40.049999999999997</v>
      </c>
      <c r="F31" s="49">
        <f t="shared" si="2"/>
        <v>136.29</v>
      </c>
      <c r="G31" s="55"/>
      <c r="H31" s="50">
        <f t="shared" si="0"/>
        <v>136.29</v>
      </c>
      <c r="I31" s="5"/>
      <c r="J31" s="5"/>
    </row>
    <row r="32" spans="1:10" ht="16.5" customHeight="1">
      <c r="A32" s="227"/>
      <c r="B32" s="57">
        <v>49</v>
      </c>
      <c r="C32" s="45"/>
      <c r="D32" s="115">
        <f>'44inch Calculation numbers'!E26</f>
        <v>93.89</v>
      </c>
      <c r="E32" s="49">
        <f>'44inch Calculation numbers'!I26</f>
        <v>39.42</v>
      </c>
      <c r="F32" s="49">
        <f t="shared" si="2"/>
        <v>133.31</v>
      </c>
      <c r="G32" s="55"/>
      <c r="H32" s="50">
        <f t="shared" si="0"/>
        <v>133.31</v>
      </c>
      <c r="I32" s="5"/>
      <c r="J32" s="5"/>
    </row>
    <row r="33" spans="1:10" ht="16.5" customHeight="1">
      <c r="A33" s="227"/>
      <c r="B33" s="57">
        <v>48</v>
      </c>
      <c r="C33" s="45"/>
      <c r="D33" s="115">
        <f>'44inch Calculation numbers'!E27</f>
        <v>91.54</v>
      </c>
      <c r="E33" s="49">
        <f>'44inch Calculation numbers'!I27</f>
        <v>38.78</v>
      </c>
      <c r="F33" s="49">
        <f t="shared" si="2"/>
        <v>130.32</v>
      </c>
      <c r="G33" s="55"/>
      <c r="H33" s="50">
        <f t="shared" si="0"/>
        <v>130.32</v>
      </c>
      <c r="I33" s="5"/>
      <c r="J33" s="5"/>
    </row>
    <row r="34" spans="1:10" ht="15" customHeight="1">
      <c r="A34" s="227"/>
      <c r="B34" s="58">
        <v>47</v>
      </c>
      <c r="C34" s="45"/>
      <c r="D34" s="115">
        <f>'44inch Calculation numbers'!E28</f>
        <v>89.19</v>
      </c>
      <c r="E34" s="49">
        <f>'44inch Calculation numbers'!I28</f>
        <v>38.15</v>
      </c>
      <c r="F34" s="49">
        <f t="shared" si="2"/>
        <v>127.34</v>
      </c>
      <c r="G34" s="59"/>
      <c r="H34" s="50">
        <f t="shared" si="0"/>
        <v>127.34</v>
      </c>
      <c r="I34" s="2"/>
      <c r="J34" s="2"/>
    </row>
    <row r="35" spans="1:10">
      <c r="A35" s="227"/>
      <c r="B35" s="60">
        <v>46</v>
      </c>
      <c r="C35" s="45"/>
      <c r="D35" s="115">
        <f>'44inch Calculation numbers'!E29</f>
        <v>86.85</v>
      </c>
      <c r="E35" s="49">
        <f>'44inch Calculation numbers'!I29</f>
        <v>37.520000000000003</v>
      </c>
      <c r="F35" s="49">
        <f t="shared" si="2"/>
        <v>124.37</v>
      </c>
      <c r="G35" s="61"/>
      <c r="H35" s="50">
        <f t="shared" si="0"/>
        <v>124.37</v>
      </c>
      <c r="I35" s="2"/>
      <c r="J35" s="2"/>
    </row>
    <row r="36" spans="1:10">
      <c r="A36" s="227"/>
      <c r="B36" s="60">
        <v>45</v>
      </c>
      <c r="C36" s="45"/>
      <c r="D36" s="115">
        <f>'44inch Calculation numbers'!E30</f>
        <v>84.5</v>
      </c>
      <c r="E36" s="49">
        <f>'44inch Calculation numbers'!I30</f>
        <v>36.89</v>
      </c>
      <c r="F36" s="49">
        <f t="shared" si="2"/>
        <v>121.39</v>
      </c>
      <c r="G36" s="61"/>
      <c r="H36" s="50">
        <f t="shared" si="0"/>
        <v>121.39</v>
      </c>
      <c r="I36" s="2"/>
      <c r="J36" s="2"/>
    </row>
    <row r="37" spans="1:10">
      <c r="A37" s="227"/>
      <c r="B37" s="60">
        <v>44</v>
      </c>
      <c r="C37" s="45"/>
      <c r="D37" s="115">
        <f>'44inch Calculation numbers'!E31</f>
        <v>82.15</v>
      </c>
      <c r="E37" s="49">
        <f>'44inch Calculation numbers'!I31</f>
        <v>36.26</v>
      </c>
      <c r="F37" s="49">
        <f t="shared" si="2"/>
        <v>118.41</v>
      </c>
      <c r="G37" s="61"/>
      <c r="H37" s="50">
        <f t="shared" si="0"/>
        <v>118.41</v>
      </c>
      <c r="I37" s="2"/>
      <c r="J37" s="2"/>
    </row>
    <row r="38" spans="1:10">
      <c r="A38" s="227"/>
      <c r="B38" s="60">
        <v>44</v>
      </c>
      <c r="C38" s="45"/>
      <c r="D38" s="115">
        <f>'44inch Calculation numbers'!E32</f>
        <v>79.81</v>
      </c>
      <c r="E38" s="49">
        <f>'44inch Calculation numbers'!I32</f>
        <v>35.619999999999997</v>
      </c>
      <c r="F38" s="49">
        <f t="shared" si="2"/>
        <v>115.43</v>
      </c>
      <c r="G38" s="61"/>
      <c r="H38" s="50">
        <f t="shared" si="0"/>
        <v>115.43</v>
      </c>
      <c r="I38" s="2"/>
      <c r="J38" s="2"/>
    </row>
    <row r="39" spans="1:10">
      <c r="A39" s="227"/>
      <c r="B39" s="60">
        <v>42</v>
      </c>
      <c r="C39" s="45"/>
      <c r="D39" s="115">
        <f>'44inch Calculation numbers'!E33</f>
        <v>77.459999999999994</v>
      </c>
      <c r="E39" s="49">
        <f>'44inch Calculation numbers'!I33</f>
        <v>34.99</v>
      </c>
      <c r="F39" s="49">
        <f t="shared" si="2"/>
        <v>112.45</v>
      </c>
      <c r="G39" s="61"/>
      <c r="H39" s="50">
        <f t="shared" si="0"/>
        <v>112.45</v>
      </c>
      <c r="I39" s="2"/>
      <c r="J39" s="2"/>
    </row>
    <row r="40" spans="1:10">
      <c r="A40" s="227"/>
      <c r="B40" s="60">
        <v>41</v>
      </c>
      <c r="C40" s="45"/>
      <c r="D40" s="115">
        <f>'44inch Calculation numbers'!E34</f>
        <v>75.11</v>
      </c>
      <c r="E40" s="49">
        <f>'44inch Calculation numbers'!I34</f>
        <v>34.36</v>
      </c>
      <c r="F40" s="49">
        <f t="shared" si="2"/>
        <v>109.47</v>
      </c>
      <c r="G40" s="61"/>
      <c r="H40" s="50">
        <f t="shared" si="0"/>
        <v>109.47</v>
      </c>
      <c r="I40" s="2"/>
      <c r="J40" s="2"/>
    </row>
    <row r="41" spans="1:10">
      <c r="A41" s="227"/>
      <c r="B41" s="60">
        <v>40</v>
      </c>
      <c r="C41" s="45"/>
      <c r="D41" s="115">
        <f>'44inch Calculation numbers'!E35</f>
        <v>72.760000000000005</v>
      </c>
      <c r="E41" s="49">
        <f>'44inch Calculation numbers'!I35</f>
        <v>33.729999999999997</v>
      </c>
      <c r="F41" s="49">
        <f t="shared" si="2"/>
        <v>106.49</v>
      </c>
      <c r="G41" s="61"/>
      <c r="H41" s="50">
        <f t="shared" si="0"/>
        <v>106.49</v>
      </c>
      <c r="I41" s="2"/>
      <c r="J41" s="2"/>
    </row>
    <row r="42" spans="1:10">
      <c r="A42" s="227"/>
      <c r="B42" s="60">
        <v>39</v>
      </c>
      <c r="C42" s="45"/>
      <c r="D42" s="115">
        <f>'44inch Calculation numbers'!E36</f>
        <v>70.42</v>
      </c>
      <c r="E42" s="49">
        <f>'44inch Calculation numbers'!I36</f>
        <v>33.1</v>
      </c>
      <c r="F42" s="49">
        <f t="shared" si="2"/>
        <v>103.52</v>
      </c>
      <c r="G42" s="61"/>
      <c r="H42" s="50">
        <f t="shared" si="0"/>
        <v>103.52</v>
      </c>
      <c r="I42" s="2"/>
      <c r="J42" s="2"/>
    </row>
    <row r="43" spans="1:10">
      <c r="A43" s="227"/>
      <c r="B43" s="60">
        <v>38</v>
      </c>
      <c r="C43" s="45"/>
      <c r="D43" s="115">
        <f>'44inch Calculation numbers'!E37</f>
        <v>68.069999999999993</v>
      </c>
      <c r="E43" s="49">
        <f>'44inch Calculation numbers'!I37</f>
        <v>32.46</v>
      </c>
      <c r="F43" s="49">
        <f t="shared" si="2"/>
        <v>100.53</v>
      </c>
      <c r="G43" s="61"/>
      <c r="H43" s="50">
        <f t="shared" si="0"/>
        <v>100.53</v>
      </c>
      <c r="I43" s="2"/>
      <c r="J43" s="2"/>
    </row>
    <row r="44" spans="1:10">
      <c r="A44" s="227"/>
      <c r="B44" s="60">
        <v>37</v>
      </c>
      <c r="C44" s="45"/>
      <c r="D44" s="115">
        <f>'44inch Calculation numbers'!E38</f>
        <v>65.72</v>
      </c>
      <c r="E44" s="49">
        <f>'44inch Calculation numbers'!I38</f>
        <v>31.83</v>
      </c>
      <c r="F44" s="49">
        <f t="shared" si="2"/>
        <v>97.55</v>
      </c>
      <c r="G44" s="61"/>
      <c r="H44" s="50">
        <f t="shared" si="0"/>
        <v>97.55</v>
      </c>
      <c r="I44" s="2"/>
      <c r="J44" s="2"/>
    </row>
    <row r="45" spans="1:10">
      <c r="A45" s="227"/>
      <c r="B45" s="60">
        <v>36</v>
      </c>
      <c r="C45" s="45"/>
      <c r="D45" s="115">
        <f>'44inch Calculation numbers'!E39</f>
        <v>63.38</v>
      </c>
      <c r="E45" s="49">
        <f>'44inch Calculation numbers'!I39</f>
        <v>31.2</v>
      </c>
      <c r="F45" s="49">
        <f t="shared" si="2"/>
        <v>94.58</v>
      </c>
      <c r="G45" s="61"/>
      <c r="H45" s="50">
        <f t="shared" si="0"/>
        <v>94.58</v>
      </c>
      <c r="I45" s="2"/>
      <c r="J45" s="2"/>
    </row>
    <row r="46" spans="1:10">
      <c r="A46" s="227"/>
      <c r="B46" s="60">
        <v>35</v>
      </c>
      <c r="C46" s="45"/>
      <c r="D46" s="115">
        <f>'44inch Calculation numbers'!E40</f>
        <v>61.03</v>
      </c>
      <c r="E46" s="49">
        <f>'44inch Calculation numbers'!I40</f>
        <v>30.57</v>
      </c>
      <c r="F46" s="49">
        <f t="shared" si="2"/>
        <v>91.6</v>
      </c>
      <c r="G46" s="61"/>
      <c r="H46" s="50">
        <f t="shared" si="0"/>
        <v>91.6</v>
      </c>
      <c r="I46" s="2"/>
      <c r="J46" s="2"/>
    </row>
    <row r="47" spans="1:10">
      <c r="A47" s="227"/>
      <c r="B47" s="60">
        <v>34</v>
      </c>
      <c r="C47" s="45"/>
      <c r="D47" s="115">
        <f>'44inch Calculation numbers'!E41</f>
        <v>58.68</v>
      </c>
      <c r="E47" s="49">
        <f>'44inch Calculation numbers'!I41</f>
        <v>29.94</v>
      </c>
      <c r="F47" s="49">
        <f t="shared" si="2"/>
        <v>88.62</v>
      </c>
      <c r="G47" s="61"/>
      <c r="H47" s="50">
        <f t="shared" si="0"/>
        <v>88.62</v>
      </c>
      <c r="I47" s="2"/>
      <c r="J47" s="2"/>
    </row>
    <row r="48" spans="1:10">
      <c r="A48" s="227"/>
      <c r="B48" s="60">
        <v>33</v>
      </c>
      <c r="C48" s="45"/>
      <c r="D48" s="115">
        <f>'44inch Calculation numbers'!E42</f>
        <v>56.33</v>
      </c>
      <c r="E48" s="49">
        <f>'44inch Calculation numbers'!I42</f>
        <v>29.3</v>
      </c>
      <c r="F48" s="49">
        <f t="shared" si="2"/>
        <v>85.63</v>
      </c>
      <c r="G48" s="61"/>
      <c r="H48" s="50">
        <f t="shared" si="0"/>
        <v>85.63</v>
      </c>
      <c r="I48" s="2"/>
      <c r="J48" s="2"/>
    </row>
    <row r="49" spans="1:10">
      <c r="A49" s="227"/>
      <c r="B49" s="60">
        <v>32</v>
      </c>
      <c r="C49" s="45"/>
      <c r="D49" s="115">
        <f>'44inch Calculation numbers'!E43</f>
        <v>53.99</v>
      </c>
      <c r="E49" s="49">
        <f>'44inch Calculation numbers'!I43</f>
        <v>28.67</v>
      </c>
      <c r="F49" s="49">
        <f t="shared" si="2"/>
        <v>82.66</v>
      </c>
      <c r="G49" s="61"/>
      <c r="H49" s="50">
        <f t="shared" si="0"/>
        <v>82.66</v>
      </c>
      <c r="I49" s="2"/>
      <c r="J49" s="2"/>
    </row>
    <row r="50" spans="1:10">
      <c r="A50" s="227"/>
      <c r="B50" s="60">
        <v>31</v>
      </c>
      <c r="C50" s="45"/>
      <c r="D50" s="115">
        <f>'44inch Calculation numbers'!E44</f>
        <v>51.64</v>
      </c>
      <c r="E50" s="49">
        <f>'44inch Calculation numbers'!I44</f>
        <v>28.04</v>
      </c>
      <c r="F50" s="49">
        <f t="shared" si="2"/>
        <v>79.680000000000007</v>
      </c>
      <c r="G50" s="61"/>
      <c r="H50" s="50">
        <f t="shared" si="0"/>
        <v>79.680000000000007</v>
      </c>
      <c r="I50" s="2"/>
      <c r="J50" s="2"/>
    </row>
    <row r="51" spans="1:10">
      <c r="A51" s="227"/>
      <c r="B51" s="60">
        <v>30</v>
      </c>
      <c r="C51" s="45"/>
      <c r="D51" s="115">
        <f>'44inch Calculation numbers'!E45</f>
        <v>49.29</v>
      </c>
      <c r="E51" s="49">
        <f>'44inch Calculation numbers'!I45</f>
        <v>27.41</v>
      </c>
      <c r="F51" s="49">
        <f t="shared" si="2"/>
        <v>76.7</v>
      </c>
      <c r="G51" s="61"/>
      <c r="H51" s="50">
        <f t="shared" si="0"/>
        <v>76.7</v>
      </c>
      <c r="I51" s="2"/>
      <c r="J51" s="2"/>
    </row>
    <row r="52" spans="1:10">
      <c r="A52" s="227"/>
      <c r="B52" s="60">
        <v>29</v>
      </c>
      <c r="C52" s="45"/>
      <c r="D52" s="115">
        <f>'44inch Calculation numbers'!E46</f>
        <v>46.94</v>
      </c>
      <c r="E52" s="49">
        <f>'44inch Calculation numbers'!I46</f>
        <v>26.78</v>
      </c>
      <c r="F52" s="49">
        <f t="shared" si="2"/>
        <v>73.72</v>
      </c>
      <c r="G52" s="61"/>
      <c r="H52" s="50">
        <f t="shared" si="0"/>
        <v>73.72</v>
      </c>
      <c r="I52" s="2"/>
      <c r="J52" s="2"/>
    </row>
    <row r="53" spans="1:10">
      <c r="A53" s="227"/>
      <c r="B53" s="60">
        <v>28</v>
      </c>
      <c r="C53" s="45"/>
      <c r="D53" s="115">
        <f>'44inch Calculation numbers'!E47</f>
        <v>44.6</v>
      </c>
      <c r="E53" s="49">
        <f>'44inch Calculation numbers'!I47</f>
        <v>26.14</v>
      </c>
      <c r="F53" s="49">
        <f t="shared" si="2"/>
        <v>70.739999999999995</v>
      </c>
      <c r="G53" s="61"/>
      <c r="H53" s="50">
        <f t="shared" si="0"/>
        <v>70.739999999999995</v>
      </c>
      <c r="I53" s="2"/>
      <c r="J53" s="2"/>
    </row>
    <row r="54" spans="1:10">
      <c r="A54" s="227"/>
      <c r="B54" s="60">
        <v>27</v>
      </c>
      <c r="C54" s="45"/>
      <c r="D54" s="115">
        <f>'44inch Calculation numbers'!E48</f>
        <v>42.25</v>
      </c>
      <c r="E54" s="49">
        <f>'44inch Calculation numbers'!I48</f>
        <v>25.51</v>
      </c>
      <c r="F54" s="49">
        <f t="shared" si="2"/>
        <v>67.760000000000005</v>
      </c>
      <c r="G54" s="61"/>
      <c r="H54" s="50">
        <f t="shared" si="0"/>
        <v>67.760000000000005</v>
      </c>
      <c r="I54" s="2"/>
      <c r="J54" s="2"/>
    </row>
    <row r="55" spans="1:10">
      <c r="A55" s="227"/>
      <c r="B55" s="60">
        <v>26</v>
      </c>
      <c r="C55" s="45"/>
      <c r="D55" s="115">
        <f>'44inch Calculation numbers'!E49</f>
        <v>39.9</v>
      </c>
      <c r="E55" s="49">
        <f>'44inch Calculation numbers'!I49</f>
        <v>24.88</v>
      </c>
      <c r="F55" s="49">
        <f t="shared" si="2"/>
        <v>64.78</v>
      </c>
      <c r="G55" s="61"/>
      <c r="H55" s="50">
        <f t="shared" si="0"/>
        <v>64.78</v>
      </c>
      <c r="I55" s="2"/>
      <c r="J55" s="2"/>
    </row>
    <row r="56" spans="1:10">
      <c r="A56" s="227"/>
      <c r="B56" s="60">
        <v>25</v>
      </c>
      <c r="C56" s="45"/>
      <c r="D56" s="115">
        <f>'44inch Calculation numbers'!E50</f>
        <v>37.56</v>
      </c>
      <c r="E56" s="49">
        <f>'44inch Calculation numbers'!I50</f>
        <v>24.25</v>
      </c>
      <c r="F56" s="49">
        <f t="shared" si="2"/>
        <v>61.81</v>
      </c>
      <c r="G56" s="61"/>
      <c r="H56" s="50">
        <f t="shared" si="0"/>
        <v>61.81</v>
      </c>
      <c r="I56" s="2"/>
      <c r="J56" s="2"/>
    </row>
    <row r="57" spans="1:10">
      <c r="A57" s="227"/>
      <c r="B57" s="60">
        <v>24</v>
      </c>
      <c r="C57" s="45"/>
      <c r="D57" s="115">
        <f>'44inch Calculation numbers'!E51</f>
        <v>35.21</v>
      </c>
      <c r="E57" s="49">
        <f>'44inch Calculation numbers'!I51</f>
        <v>23.62</v>
      </c>
      <c r="F57" s="49">
        <f t="shared" si="2"/>
        <v>58.83</v>
      </c>
      <c r="G57" s="61"/>
      <c r="H57" s="50">
        <f t="shared" si="0"/>
        <v>58.83</v>
      </c>
      <c r="I57" s="2"/>
      <c r="J57" s="2"/>
    </row>
    <row r="58" spans="1:10">
      <c r="A58" s="227"/>
      <c r="B58" s="60">
        <v>23</v>
      </c>
      <c r="C58" s="45"/>
      <c r="D58" s="115">
        <f>'44inch Calculation numbers'!E52</f>
        <v>32.86</v>
      </c>
      <c r="E58" s="49">
        <f>'44inch Calculation numbers'!I52</f>
        <v>22.98</v>
      </c>
      <c r="F58" s="49">
        <f t="shared" si="2"/>
        <v>55.84</v>
      </c>
      <c r="G58" s="61"/>
      <c r="H58" s="50">
        <f t="shared" si="0"/>
        <v>55.84</v>
      </c>
      <c r="I58" s="2"/>
      <c r="J58" s="2"/>
    </row>
    <row r="59" spans="1:10">
      <c r="A59" s="227"/>
      <c r="B59" s="60">
        <v>22</v>
      </c>
      <c r="C59" s="45"/>
      <c r="D59" s="115">
        <f>'44inch Calculation numbers'!E53</f>
        <v>30.51</v>
      </c>
      <c r="E59" s="49">
        <f>'44inch Calculation numbers'!I53</f>
        <v>22.35</v>
      </c>
      <c r="F59" s="49">
        <f t="shared" si="2"/>
        <v>52.86</v>
      </c>
      <c r="G59" s="61"/>
      <c r="H59" s="50">
        <f t="shared" si="0"/>
        <v>52.86</v>
      </c>
      <c r="I59" s="2"/>
      <c r="J59" s="2"/>
    </row>
    <row r="60" spans="1:10">
      <c r="A60" s="227"/>
      <c r="B60" s="60">
        <v>21</v>
      </c>
      <c r="C60" s="45"/>
      <c r="D60" s="115">
        <f>'44inch Calculation numbers'!E54</f>
        <v>28.17</v>
      </c>
      <c r="E60" s="49">
        <f>'44inch Calculation numbers'!I54</f>
        <v>21.72</v>
      </c>
      <c r="F60" s="49">
        <f t="shared" si="2"/>
        <v>49.89</v>
      </c>
      <c r="G60" s="61"/>
      <c r="H60" s="50">
        <f t="shared" si="0"/>
        <v>49.89</v>
      </c>
      <c r="I60" s="2"/>
      <c r="J60" s="2"/>
    </row>
    <row r="61" spans="1:10">
      <c r="A61" s="227"/>
      <c r="B61" s="60">
        <v>20</v>
      </c>
      <c r="C61" s="45"/>
      <c r="D61" s="115">
        <f>'44inch Calculation numbers'!E55</f>
        <v>25.82</v>
      </c>
      <c r="E61" s="49">
        <f>'44inch Calculation numbers'!I55</f>
        <v>21.09</v>
      </c>
      <c r="F61" s="49">
        <f t="shared" si="2"/>
        <v>46.91</v>
      </c>
      <c r="G61" s="61"/>
      <c r="H61" s="50">
        <f t="shared" si="0"/>
        <v>46.91</v>
      </c>
      <c r="I61" s="2"/>
      <c r="J61" s="2"/>
    </row>
    <row r="62" spans="1:10">
      <c r="A62" s="227"/>
      <c r="B62" s="60">
        <v>19</v>
      </c>
      <c r="C62" s="45"/>
      <c r="D62" s="115">
        <f>'44inch Calculation numbers'!E56</f>
        <v>23.47</v>
      </c>
      <c r="E62" s="49">
        <f>'44inch Calculation numbers'!I56</f>
        <v>20.46</v>
      </c>
      <c r="F62" s="49">
        <f t="shared" si="2"/>
        <v>43.93</v>
      </c>
      <c r="G62" s="61"/>
      <c r="H62" s="50">
        <f t="shared" si="0"/>
        <v>43.93</v>
      </c>
      <c r="I62" s="2"/>
      <c r="J62" s="2"/>
    </row>
    <row r="63" spans="1:10">
      <c r="A63" s="227"/>
      <c r="B63" s="60">
        <v>18</v>
      </c>
      <c r="C63" s="45"/>
      <c r="D63" s="115">
        <f>'44inch Calculation numbers'!E57</f>
        <v>21.13</v>
      </c>
      <c r="E63" s="49">
        <f>'44inch Calculation numbers'!I57</f>
        <v>19.82</v>
      </c>
      <c r="F63" s="49">
        <f t="shared" si="2"/>
        <v>40.950000000000003</v>
      </c>
      <c r="G63" s="61"/>
      <c r="H63" s="50">
        <f t="shared" si="0"/>
        <v>40.950000000000003</v>
      </c>
      <c r="I63" s="2"/>
      <c r="J63" s="2"/>
    </row>
    <row r="64" spans="1:10">
      <c r="A64" s="227"/>
      <c r="B64" s="60">
        <v>17</v>
      </c>
      <c r="C64" s="45"/>
      <c r="D64" s="115">
        <f>'44inch Calculation numbers'!E58</f>
        <v>18.78</v>
      </c>
      <c r="E64" s="49">
        <f>'44inch Calculation numbers'!I58</f>
        <v>19.190000000000001</v>
      </c>
      <c r="F64" s="49">
        <f t="shared" si="2"/>
        <v>37.97</v>
      </c>
      <c r="G64" s="61"/>
      <c r="H64" s="50">
        <f t="shared" si="0"/>
        <v>37.97</v>
      </c>
      <c r="I64" s="2"/>
      <c r="J64" s="2"/>
    </row>
    <row r="65" spans="1:10">
      <c r="A65" s="227"/>
      <c r="B65" s="60">
        <v>16</v>
      </c>
      <c r="C65" s="45"/>
      <c r="D65" s="115">
        <f>'44inch Calculation numbers'!E59</f>
        <v>16.43</v>
      </c>
      <c r="E65" s="49">
        <f>'44inch Calculation numbers'!I59</f>
        <v>18.559999999999999</v>
      </c>
      <c r="F65" s="49">
        <f t="shared" si="2"/>
        <v>34.99</v>
      </c>
      <c r="G65" s="61"/>
      <c r="H65" s="50">
        <f t="shared" si="0"/>
        <v>34.99</v>
      </c>
      <c r="I65" s="2"/>
      <c r="J65" s="2"/>
    </row>
    <row r="66" spans="1:10">
      <c r="A66" s="227"/>
      <c r="B66" s="60">
        <v>15</v>
      </c>
      <c r="C66" s="45"/>
      <c r="D66" s="115">
        <f>'44inch Calculation numbers'!E60</f>
        <v>14.08</v>
      </c>
      <c r="E66" s="49">
        <f>'44inch Calculation numbers'!I60</f>
        <v>17.93</v>
      </c>
      <c r="F66" s="49">
        <f t="shared" si="2"/>
        <v>32.01</v>
      </c>
      <c r="G66" s="61"/>
      <c r="H66" s="50">
        <f t="shared" si="0"/>
        <v>32.01</v>
      </c>
      <c r="I66" s="2"/>
      <c r="J66" s="2"/>
    </row>
    <row r="67" spans="1:10">
      <c r="A67" s="227"/>
      <c r="B67" s="60">
        <v>14</v>
      </c>
      <c r="C67" s="45"/>
      <c r="D67" s="115">
        <f>'44inch Calculation numbers'!E61</f>
        <v>11.74</v>
      </c>
      <c r="E67" s="49">
        <f>'44inch Calculation numbers'!I61</f>
        <v>17.3</v>
      </c>
      <c r="F67" s="49">
        <f t="shared" si="2"/>
        <v>29.04</v>
      </c>
      <c r="G67" s="61"/>
      <c r="H67" s="50">
        <f t="shared" si="0"/>
        <v>29.04</v>
      </c>
      <c r="I67" s="2"/>
      <c r="J67" s="2"/>
    </row>
    <row r="68" spans="1:10">
      <c r="A68" s="227"/>
      <c r="B68" s="60">
        <v>13</v>
      </c>
      <c r="C68" s="45"/>
      <c r="D68" s="115">
        <f>'44inch Calculation numbers'!E62</f>
        <v>9.39</v>
      </c>
      <c r="E68" s="49">
        <f>'44inch Calculation numbers'!I62</f>
        <v>16.66</v>
      </c>
      <c r="F68" s="49">
        <f t="shared" si="2"/>
        <v>26.05</v>
      </c>
      <c r="G68" s="61"/>
      <c r="H68" s="50">
        <f t="shared" si="0"/>
        <v>26.05</v>
      </c>
      <c r="I68" s="2"/>
      <c r="J68" s="2"/>
    </row>
    <row r="69" spans="1:10">
      <c r="A69" s="227"/>
      <c r="B69" s="60">
        <v>12</v>
      </c>
      <c r="C69" s="45"/>
      <c r="D69" s="115">
        <f>'44inch Calculation numbers'!E63</f>
        <v>7.04</v>
      </c>
      <c r="E69" s="49">
        <f>'44inch Calculation numbers'!I63</f>
        <v>16.03</v>
      </c>
      <c r="F69" s="49">
        <f t="shared" si="2"/>
        <v>23.07</v>
      </c>
      <c r="G69" s="61"/>
      <c r="H69" s="50">
        <f t="shared" si="0"/>
        <v>23.07</v>
      </c>
      <c r="I69" s="2"/>
      <c r="J69" s="2"/>
    </row>
    <row r="70" spans="1:10">
      <c r="A70" s="227"/>
      <c r="B70" s="60">
        <v>11</v>
      </c>
      <c r="C70" s="45"/>
      <c r="D70" s="115">
        <f>'44inch Calculation numbers'!E64</f>
        <v>4.6900000000000004</v>
      </c>
      <c r="E70" s="49">
        <f>'44inch Calculation numbers'!I64</f>
        <v>15.4</v>
      </c>
      <c r="F70" s="49">
        <f t="shared" si="2"/>
        <v>20.09</v>
      </c>
      <c r="G70" s="61"/>
      <c r="H70" s="50">
        <f t="shared" si="0"/>
        <v>20.09</v>
      </c>
      <c r="I70" s="2"/>
      <c r="J70" s="2"/>
    </row>
    <row r="71" spans="1:10">
      <c r="A71" s="228"/>
      <c r="B71" s="62">
        <v>10</v>
      </c>
      <c r="C71" s="52"/>
      <c r="D71" s="53">
        <f>'44inch Calculation numbers'!E65</f>
        <v>2.35</v>
      </c>
      <c r="E71" s="54">
        <f>'44inch Calculation numbers'!I65</f>
        <v>14.77</v>
      </c>
      <c r="F71" s="54">
        <f>D71+E71</f>
        <v>17.12</v>
      </c>
      <c r="G71" s="61"/>
      <c r="H71" s="56">
        <f t="shared" si="0"/>
        <v>17.12</v>
      </c>
      <c r="I71" s="2"/>
      <c r="J71" s="2"/>
    </row>
    <row r="72" spans="1:10" ht="17.25" customHeight="1">
      <c r="A72" s="224" t="s">
        <v>11</v>
      </c>
      <c r="B72" s="63">
        <v>9</v>
      </c>
      <c r="C72" s="45"/>
      <c r="D72" s="115">
        <f>'44inch Calculation numbers'!E66</f>
        <v>0</v>
      </c>
      <c r="E72" s="46">
        <f>'44inch Calculation numbers'!I66</f>
        <v>14.14</v>
      </c>
      <c r="F72" s="49">
        <f t="shared" si="2"/>
        <v>14.14</v>
      </c>
      <c r="G72" s="61"/>
      <c r="H72" s="47">
        <f t="shared" si="0"/>
        <v>14.14</v>
      </c>
      <c r="I72" s="2"/>
      <c r="J72" s="2"/>
    </row>
    <row r="73" spans="1:10">
      <c r="A73" s="224"/>
      <c r="B73" s="60">
        <v>8</v>
      </c>
      <c r="C73" s="45"/>
      <c r="D73" s="115">
        <f>'44inch Calculation numbers'!E67</f>
        <v>0</v>
      </c>
      <c r="E73" s="49">
        <f>'44inch Calculation numbers'!I67</f>
        <v>12.57</v>
      </c>
      <c r="F73" s="49">
        <f t="shared" si="2"/>
        <v>12.57</v>
      </c>
      <c r="G73" s="61"/>
      <c r="H73" s="50">
        <f t="shared" si="0"/>
        <v>12.57</v>
      </c>
      <c r="I73" s="2"/>
      <c r="J73" s="2"/>
    </row>
    <row r="74" spans="1:10">
      <c r="A74" s="224"/>
      <c r="B74" s="60">
        <v>7</v>
      </c>
      <c r="C74" s="45"/>
      <c r="D74" s="115">
        <f>'44inch Calculation numbers'!E68</f>
        <v>0</v>
      </c>
      <c r="E74" s="49">
        <f>'44inch Calculation numbers'!I68</f>
        <v>11</v>
      </c>
      <c r="F74" s="49">
        <f t="shared" si="2"/>
        <v>11</v>
      </c>
      <c r="G74" s="61"/>
      <c r="H74" s="50">
        <f t="shared" si="0"/>
        <v>11</v>
      </c>
      <c r="I74" s="2"/>
      <c r="J74" s="2"/>
    </row>
    <row r="75" spans="1:10">
      <c r="A75" s="224"/>
      <c r="B75" s="60">
        <v>6</v>
      </c>
      <c r="C75" s="45"/>
      <c r="D75" s="115">
        <f>'44inch Calculation numbers'!E69</f>
        <v>0</v>
      </c>
      <c r="E75" s="49">
        <f>'44inch Calculation numbers'!I69</f>
        <v>9.42</v>
      </c>
      <c r="F75" s="49">
        <f t="shared" si="2"/>
        <v>9.42</v>
      </c>
      <c r="G75" s="61"/>
      <c r="H75" s="50">
        <f t="shared" si="0"/>
        <v>9.42</v>
      </c>
      <c r="I75" s="2"/>
      <c r="J75" s="2"/>
    </row>
    <row r="76" spans="1:10">
      <c r="A76" s="224"/>
      <c r="B76" s="60">
        <v>5</v>
      </c>
      <c r="C76" s="45"/>
      <c r="D76" s="115">
        <f>'44inch Calculation numbers'!E70</f>
        <v>0</v>
      </c>
      <c r="E76" s="49">
        <f>'44inch Calculation numbers'!I70</f>
        <v>7.86</v>
      </c>
      <c r="F76" s="49">
        <f t="shared" si="2"/>
        <v>7.86</v>
      </c>
      <c r="G76" s="61"/>
      <c r="H76" s="50">
        <f t="shared" si="0"/>
        <v>7.86</v>
      </c>
      <c r="I76" s="2"/>
      <c r="J76" s="2"/>
    </row>
    <row r="77" spans="1:10">
      <c r="A77" s="224"/>
      <c r="B77" s="60">
        <v>4</v>
      </c>
      <c r="C77" s="45"/>
      <c r="D77" s="115">
        <f>'44inch Calculation numbers'!E71</f>
        <v>0</v>
      </c>
      <c r="E77" s="49">
        <f>'44inch Calculation numbers'!I71</f>
        <v>6.28</v>
      </c>
      <c r="F77" s="49">
        <f t="shared" si="2"/>
        <v>6.28</v>
      </c>
      <c r="G77" s="61"/>
      <c r="H77" s="50">
        <f t="shared" si="0"/>
        <v>6.28</v>
      </c>
      <c r="I77" s="2"/>
      <c r="J77" s="2"/>
    </row>
    <row r="78" spans="1:10">
      <c r="A78" s="224"/>
      <c r="B78" s="60">
        <v>3</v>
      </c>
      <c r="C78" s="45"/>
      <c r="D78" s="115">
        <f>'44inch Calculation numbers'!E72</f>
        <v>0</v>
      </c>
      <c r="E78" s="49">
        <f>'44inch Calculation numbers'!I72</f>
        <v>4.71</v>
      </c>
      <c r="F78" s="49">
        <f t="shared" si="2"/>
        <v>4.71</v>
      </c>
      <c r="G78" s="61"/>
      <c r="H78" s="50">
        <f t="shared" si="0"/>
        <v>4.71</v>
      </c>
      <c r="I78" s="2"/>
      <c r="J78" s="2"/>
    </row>
    <row r="79" spans="1:10">
      <c r="A79" s="224"/>
      <c r="B79" s="60">
        <v>2</v>
      </c>
      <c r="C79" s="45"/>
      <c r="D79" s="115">
        <f>'44inch Calculation numbers'!E73</f>
        <v>0</v>
      </c>
      <c r="E79" s="49">
        <f>'44inch Calculation numbers'!I73</f>
        <v>3.14</v>
      </c>
      <c r="F79" s="49">
        <f t="shared" si="2"/>
        <v>3.14</v>
      </c>
      <c r="G79" s="61"/>
      <c r="H79" s="50">
        <f t="shared" si="0"/>
        <v>3.14</v>
      </c>
      <c r="I79" s="2"/>
      <c r="J79" s="2"/>
    </row>
    <row r="80" spans="1:10">
      <c r="A80" s="224"/>
      <c r="B80" s="62">
        <v>1</v>
      </c>
      <c r="C80" s="64"/>
      <c r="D80" s="53">
        <f>'44inch Calculation numbers'!E74</f>
        <v>0</v>
      </c>
      <c r="E80" s="54">
        <f>'44inch Calculation numbers'!I74</f>
        <v>1.57</v>
      </c>
      <c r="F80" s="54">
        <f t="shared" si="2"/>
        <v>1.57</v>
      </c>
      <c r="G80" s="61"/>
      <c r="H80" s="56">
        <f>F80*$H$5</f>
        <v>1.57</v>
      </c>
      <c r="I80" s="2"/>
      <c r="J80" s="2"/>
    </row>
    <row r="81" spans="1:10">
      <c r="A81" s="10"/>
      <c r="B81" s="10"/>
      <c r="C81" s="10"/>
      <c r="D81" s="10"/>
      <c r="E81" s="10"/>
      <c r="F81" s="65"/>
      <c r="G81" s="65"/>
      <c r="H81" s="66"/>
      <c r="I81" s="2"/>
      <c r="J81" s="2"/>
    </row>
    <row r="82" spans="1:10" ht="17.25" customHeight="1">
      <c r="A82" s="10"/>
      <c r="B82" s="67"/>
      <c r="C82" s="18"/>
      <c r="D82" s="10"/>
      <c r="E82" s="10"/>
      <c r="F82" s="65"/>
      <c r="G82" s="65"/>
      <c r="H82" s="65"/>
    </row>
    <row r="83" spans="1:10">
      <c r="A83" s="10"/>
      <c r="B83" s="10"/>
      <c r="C83" s="10"/>
      <c r="D83" s="10"/>
      <c r="E83" s="10"/>
      <c r="F83" s="65"/>
      <c r="G83" s="65"/>
      <c r="H83" s="65"/>
    </row>
    <row r="84" spans="1:10">
      <c r="A84" s="10"/>
      <c r="B84" s="10" t="s">
        <v>15</v>
      </c>
      <c r="C84" s="10"/>
      <c r="D84" s="10"/>
      <c r="E84" s="10"/>
      <c r="F84" s="65"/>
      <c r="G84" s="65"/>
      <c r="H84" s="65"/>
    </row>
  </sheetData>
  <mergeCells count="6">
    <mergeCell ref="H7:H8"/>
    <mergeCell ref="A1:F1"/>
    <mergeCell ref="I14:J14"/>
    <mergeCell ref="A16:A27"/>
    <mergeCell ref="A72:A80"/>
    <mergeCell ref="A28:A71"/>
  </mergeCells>
  <phoneticPr fontId="21" type="noConversion"/>
  <pageMargins left="0.7" right="0.7" top="0.75" bottom="0.75" header="0.3" footer="0.3"/>
  <ignoredErrors>
    <ignoredError sqref="D12" formula="1"/>
  </ignoredErrors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sheetPr published="0" codeName="Sheet5" enableFormatConditionsCalculation="0"/>
  <dimension ref="A1:R209"/>
  <sheetViews>
    <sheetView workbookViewId="0">
      <selection activeCell="F22" sqref="F22"/>
    </sheetView>
  </sheetViews>
  <sheetFormatPr defaultColWidth="8.85546875" defaultRowHeight="15"/>
  <cols>
    <col min="1" max="1" width="4.7109375" customWidth="1"/>
    <col min="2" max="5" width="18.7109375" customWidth="1"/>
    <col min="6" max="6" width="16.7109375" customWidth="1"/>
    <col min="7" max="7" width="13.42578125" customWidth="1"/>
    <col min="8" max="8" width="14" customWidth="1"/>
    <col min="9" max="9" width="15" customWidth="1"/>
    <col min="10" max="10" width="2.7109375" customWidth="1"/>
    <col min="11" max="11" width="3.28515625" hidden="1" customWidth="1"/>
    <col min="12" max="12" width="23.28515625" customWidth="1"/>
    <col min="13" max="13" width="28.7109375" customWidth="1"/>
    <col min="14" max="14" width="28" customWidth="1"/>
    <col min="15" max="15" width="16.42578125" customWidth="1"/>
    <col min="16" max="16" width="5.85546875" customWidth="1"/>
    <col min="17" max="17" width="18.28515625" customWidth="1"/>
  </cols>
  <sheetData>
    <row r="1" spans="1:18" ht="33" customHeight="1">
      <c r="A1" s="10"/>
      <c r="B1" s="68" t="s">
        <v>3</v>
      </c>
      <c r="C1" s="232" t="s">
        <v>7</v>
      </c>
      <c r="D1" s="232"/>
      <c r="E1" s="232"/>
      <c r="F1" s="232"/>
      <c r="K1" s="69"/>
      <c r="L1" s="69"/>
      <c r="M1" s="69"/>
      <c r="N1" s="69"/>
      <c r="O1" s="69"/>
      <c r="P1" s="40"/>
    </row>
    <row r="2" spans="1:18" ht="5.25" customHeight="1">
      <c r="A2" s="10"/>
      <c r="B2" s="70"/>
      <c r="C2" s="10"/>
      <c r="D2" s="10"/>
      <c r="E2" s="10"/>
      <c r="F2" s="10"/>
      <c r="K2" s="40"/>
      <c r="L2" s="40"/>
      <c r="M2" s="40"/>
      <c r="N2" s="40"/>
      <c r="O2" s="40"/>
      <c r="P2" s="40"/>
    </row>
    <row r="3" spans="1:18" ht="28.5" customHeight="1">
      <c r="A3" s="10"/>
      <c r="B3" s="41" t="s">
        <v>0</v>
      </c>
      <c r="C3" s="12" t="s">
        <v>42</v>
      </c>
      <c r="D3" s="12" t="s">
        <v>41</v>
      </c>
      <c r="E3" s="12" t="s">
        <v>43</v>
      </c>
      <c r="F3" s="71"/>
      <c r="K3" s="72"/>
      <c r="L3" s="12" t="s">
        <v>4</v>
      </c>
      <c r="M3" s="12" t="s">
        <v>5</v>
      </c>
      <c r="N3" s="71"/>
      <c r="O3" s="40"/>
      <c r="P3" s="10"/>
    </row>
    <row r="4" spans="1:18" ht="15" customHeight="1">
      <c r="A4" s="10"/>
      <c r="B4" s="14" t="s">
        <v>1</v>
      </c>
      <c r="C4" s="15">
        <v>44</v>
      </c>
      <c r="D4" s="15">
        <v>78</v>
      </c>
      <c r="E4" s="15">
        <v>78</v>
      </c>
      <c r="F4" s="73"/>
      <c r="K4" s="74"/>
      <c r="L4" s="75">
        <f>((2/3)*C4*D4)+((2/3)*C4*D4)*0.0314</f>
        <v>2359.84</v>
      </c>
      <c r="M4" s="76">
        <f>L4*E4</f>
        <v>184067.52</v>
      </c>
      <c r="N4" s="76"/>
      <c r="O4" s="40"/>
      <c r="P4" s="40"/>
    </row>
    <row r="5" spans="1:18">
      <c r="A5" s="10"/>
      <c r="B5" s="77" t="s">
        <v>10</v>
      </c>
      <c r="C5" s="17">
        <f>C4/12</f>
        <v>3.67</v>
      </c>
      <c r="D5" s="17">
        <f>D4/12</f>
        <v>6.5</v>
      </c>
      <c r="E5" s="17">
        <f>E4/12</f>
        <v>6.5</v>
      </c>
      <c r="F5" s="73"/>
      <c r="K5" s="74"/>
      <c r="L5" s="10"/>
      <c r="M5" s="10"/>
      <c r="N5" s="10"/>
      <c r="O5" s="40"/>
      <c r="P5" s="40">
        <v>12</v>
      </c>
    </row>
    <row r="6" spans="1:18">
      <c r="A6" s="10"/>
      <c r="B6" s="10"/>
      <c r="C6" s="10"/>
      <c r="D6" s="10"/>
      <c r="E6" s="10"/>
      <c r="F6" s="70"/>
      <c r="G6" s="78"/>
      <c r="H6" s="78"/>
      <c r="I6" s="78"/>
      <c r="J6" s="78"/>
      <c r="K6" s="79"/>
      <c r="L6" s="80" t="s">
        <v>8</v>
      </c>
      <c r="M6" s="80" t="s">
        <v>9</v>
      </c>
      <c r="N6" s="81"/>
      <c r="O6" s="40"/>
      <c r="P6" s="40">
        <f>12*12</f>
        <v>144</v>
      </c>
    </row>
    <row r="7" spans="1:18">
      <c r="A7" s="10"/>
      <c r="B7" s="10"/>
      <c r="C7" s="10"/>
      <c r="D7" s="10"/>
      <c r="E7" s="10"/>
      <c r="F7" s="70"/>
      <c r="G7" s="78"/>
      <c r="H7" s="78"/>
      <c r="I7" s="78"/>
      <c r="J7" s="78"/>
      <c r="K7" s="79"/>
      <c r="L7" s="82">
        <f>L4/144</f>
        <v>16.39</v>
      </c>
      <c r="M7" s="82">
        <f>(M4/1728)</f>
        <v>106.52</v>
      </c>
      <c r="N7" s="82"/>
      <c r="O7" s="40"/>
      <c r="P7" s="40">
        <f>12*12*12</f>
        <v>1728</v>
      </c>
      <c r="Q7" s="3"/>
    </row>
    <row r="8" spans="1:18" ht="21.75" customHeight="1">
      <c r="A8" s="10"/>
      <c r="B8" s="40"/>
      <c r="C8" s="231" t="s">
        <v>19</v>
      </c>
      <c r="D8" s="231"/>
      <c r="E8" s="231"/>
      <c r="F8" s="233" t="s">
        <v>25</v>
      </c>
      <c r="G8" s="234"/>
      <c r="H8" s="233" t="s">
        <v>28</v>
      </c>
      <c r="I8" s="234"/>
      <c r="J8" s="10"/>
      <c r="K8" s="10"/>
      <c r="L8" s="10"/>
      <c r="M8" s="10"/>
      <c r="N8" s="10"/>
      <c r="O8" s="10"/>
      <c r="P8" s="79"/>
      <c r="Q8" s="2"/>
      <c r="R8" s="2"/>
    </row>
    <row r="9" spans="1:18" ht="49.5" customHeight="1">
      <c r="A9" s="40"/>
      <c r="B9" s="41" t="s">
        <v>17</v>
      </c>
      <c r="C9" s="12" t="s">
        <v>2</v>
      </c>
      <c r="D9" s="12" t="s">
        <v>5</v>
      </c>
      <c r="E9" s="12" t="s">
        <v>6</v>
      </c>
      <c r="F9" s="83" t="s">
        <v>26</v>
      </c>
      <c r="G9" s="84" t="s">
        <v>27</v>
      </c>
      <c r="H9" s="83" t="s">
        <v>26</v>
      </c>
      <c r="I9" s="84" t="s">
        <v>27</v>
      </c>
      <c r="J9" s="10"/>
      <c r="K9" s="10"/>
      <c r="L9" s="229" t="s">
        <v>45</v>
      </c>
      <c r="M9" s="230"/>
      <c r="N9" s="230"/>
      <c r="O9" s="10"/>
    </row>
    <row r="10" spans="1:18" ht="15" customHeight="1">
      <c r="A10" s="224" t="s">
        <v>12</v>
      </c>
      <c r="B10" s="44">
        <v>65</v>
      </c>
      <c r="C10" s="85">
        <v>0</v>
      </c>
      <c r="D10" s="85">
        <v>0</v>
      </c>
      <c r="E10" s="85">
        <v>0</v>
      </c>
      <c r="F10" s="90">
        <f>((B10-$B$22)*($D$4+9)*$E$4)+$F$22</f>
        <v>262626</v>
      </c>
      <c r="G10" s="87">
        <f t="shared" ref="G10:G21" si="0">F10/1728</f>
        <v>151.97999999999999</v>
      </c>
      <c r="H10" s="86">
        <f>F10*0.4</f>
        <v>105050.4</v>
      </c>
      <c r="I10" s="88">
        <f>G10*0.4</f>
        <v>60.79</v>
      </c>
      <c r="J10" s="10"/>
      <c r="K10" s="10"/>
      <c r="L10" s="141" t="s">
        <v>46</v>
      </c>
      <c r="M10" s="42" t="s">
        <v>61</v>
      </c>
      <c r="N10" s="42" t="s">
        <v>62</v>
      </c>
      <c r="O10" s="10"/>
    </row>
    <row r="11" spans="1:18">
      <c r="A11" s="224"/>
      <c r="B11" s="48">
        <v>64</v>
      </c>
      <c r="C11" s="85">
        <v>0</v>
      </c>
      <c r="D11" s="85">
        <v>0</v>
      </c>
      <c r="E11" s="85">
        <v>0</v>
      </c>
      <c r="F11" s="90">
        <f t="shared" ref="F11:F20" si="1">((B11-$B$22)*($D$4+9)*$E$4)+$F$22</f>
        <v>255840</v>
      </c>
      <c r="G11" s="87">
        <f t="shared" si="0"/>
        <v>148.06</v>
      </c>
      <c r="H11" s="90">
        <f>F11*0.4</f>
        <v>102336</v>
      </c>
      <c r="I11" s="87">
        <f t="shared" ref="I11:I74" si="2">G11*0.4</f>
        <v>59.22</v>
      </c>
      <c r="J11" s="10"/>
      <c r="K11" s="10"/>
      <c r="L11" s="137">
        <v>44</v>
      </c>
      <c r="M11" s="138">
        <f t="shared" ref="M11:M54" si="3">(2/3)*($C$4-L11)*$D$4</f>
        <v>0</v>
      </c>
      <c r="N11" s="142">
        <f>M11/$P$6</f>
        <v>0</v>
      </c>
      <c r="O11" s="18"/>
    </row>
    <row r="12" spans="1:18">
      <c r="A12" s="224"/>
      <c r="B12" s="48">
        <v>63</v>
      </c>
      <c r="C12" s="85">
        <v>0</v>
      </c>
      <c r="D12" s="85">
        <v>0</v>
      </c>
      <c r="E12" s="85">
        <v>0</v>
      </c>
      <c r="F12" s="90">
        <f t="shared" si="1"/>
        <v>249054</v>
      </c>
      <c r="G12" s="87">
        <f t="shared" si="0"/>
        <v>144.13</v>
      </c>
      <c r="H12" s="90">
        <f t="shared" ref="H12:H74" si="4">F12*0.4</f>
        <v>99621.6</v>
      </c>
      <c r="I12" s="87">
        <f t="shared" si="2"/>
        <v>57.65</v>
      </c>
      <c r="J12" s="10"/>
      <c r="K12" s="10"/>
      <c r="L12" s="137">
        <v>43</v>
      </c>
      <c r="M12" s="138">
        <f>(2/3)*($C$4-L12)*$D$4</f>
        <v>52</v>
      </c>
      <c r="N12" s="142">
        <f>M12/$P$6</f>
        <v>0.36</v>
      </c>
      <c r="O12" s="10"/>
    </row>
    <row r="13" spans="1:18" ht="15" customHeight="1">
      <c r="A13" s="224"/>
      <c r="B13" s="48">
        <v>62</v>
      </c>
      <c r="C13" s="85">
        <v>0</v>
      </c>
      <c r="D13" s="85">
        <v>0</v>
      </c>
      <c r="E13" s="85">
        <v>0</v>
      </c>
      <c r="F13" s="90">
        <f t="shared" si="1"/>
        <v>242268</v>
      </c>
      <c r="G13" s="87">
        <f t="shared" si="0"/>
        <v>140.19999999999999</v>
      </c>
      <c r="H13" s="90">
        <f t="shared" si="4"/>
        <v>96907.199999999997</v>
      </c>
      <c r="I13" s="87">
        <f t="shared" si="2"/>
        <v>56.08</v>
      </c>
      <c r="J13" s="10"/>
      <c r="K13" s="10"/>
      <c r="L13" s="137">
        <v>42</v>
      </c>
      <c r="M13" s="138">
        <f t="shared" si="3"/>
        <v>104</v>
      </c>
      <c r="N13" s="142">
        <f t="shared" ref="N13:N54" si="5">M13/$P$6</f>
        <v>0.72</v>
      </c>
      <c r="O13" s="10"/>
    </row>
    <row r="14" spans="1:18">
      <c r="A14" s="224"/>
      <c r="B14" s="48">
        <v>61</v>
      </c>
      <c r="C14" s="85">
        <v>0</v>
      </c>
      <c r="D14" s="85">
        <v>0</v>
      </c>
      <c r="E14" s="85">
        <v>0</v>
      </c>
      <c r="F14" s="90">
        <f t="shared" si="1"/>
        <v>235482</v>
      </c>
      <c r="G14" s="87">
        <f t="shared" si="0"/>
        <v>136.27000000000001</v>
      </c>
      <c r="H14" s="90">
        <f t="shared" si="4"/>
        <v>94192.8</v>
      </c>
      <c r="I14" s="87">
        <f t="shared" si="2"/>
        <v>54.51</v>
      </c>
      <c r="J14" s="10"/>
      <c r="K14" s="10"/>
      <c r="L14" s="137">
        <v>41</v>
      </c>
      <c r="M14" s="138">
        <f t="shared" si="3"/>
        <v>156</v>
      </c>
      <c r="N14" s="142">
        <f t="shared" si="5"/>
        <v>1.08</v>
      </c>
      <c r="O14" s="10"/>
    </row>
    <row r="15" spans="1:18">
      <c r="A15" s="224"/>
      <c r="B15" s="48">
        <v>60</v>
      </c>
      <c r="C15" s="85">
        <v>0</v>
      </c>
      <c r="D15" s="85">
        <v>0</v>
      </c>
      <c r="E15" s="85">
        <v>0</v>
      </c>
      <c r="F15" s="90">
        <f t="shared" si="1"/>
        <v>228696</v>
      </c>
      <c r="G15" s="87">
        <f t="shared" si="0"/>
        <v>132.35</v>
      </c>
      <c r="H15" s="90">
        <f t="shared" si="4"/>
        <v>91478.399999999994</v>
      </c>
      <c r="I15" s="87">
        <f t="shared" si="2"/>
        <v>52.94</v>
      </c>
      <c r="J15" s="10"/>
      <c r="K15" s="10"/>
      <c r="L15" s="137">
        <v>40</v>
      </c>
      <c r="M15" s="138">
        <f t="shared" si="3"/>
        <v>208</v>
      </c>
      <c r="N15" s="142">
        <f t="shared" si="5"/>
        <v>1.44</v>
      </c>
      <c r="O15" s="10"/>
    </row>
    <row r="16" spans="1:18">
      <c r="A16" s="224"/>
      <c r="B16" s="48">
        <v>59</v>
      </c>
      <c r="C16" s="85">
        <v>0</v>
      </c>
      <c r="D16" s="85">
        <v>0</v>
      </c>
      <c r="E16" s="85">
        <v>0</v>
      </c>
      <c r="F16" s="90">
        <f t="shared" si="1"/>
        <v>221910</v>
      </c>
      <c r="G16" s="87">
        <f t="shared" si="0"/>
        <v>128.41999999999999</v>
      </c>
      <c r="H16" s="90">
        <f t="shared" si="4"/>
        <v>88764</v>
      </c>
      <c r="I16" s="87">
        <f t="shared" si="2"/>
        <v>51.37</v>
      </c>
      <c r="J16" s="10"/>
      <c r="K16" s="10"/>
      <c r="L16" s="137">
        <v>39</v>
      </c>
      <c r="M16" s="138">
        <f t="shared" si="3"/>
        <v>260</v>
      </c>
      <c r="N16" s="142">
        <f t="shared" si="5"/>
        <v>1.81</v>
      </c>
      <c r="O16" s="10"/>
    </row>
    <row r="17" spans="1:15">
      <c r="A17" s="224"/>
      <c r="B17" s="48">
        <v>58</v>
      </c>
      <c r="C17" s="85">
        <v>0</v>
      </c>
      <c r="D17" s="85">
        <v>0</v>
      </c>
      <c r="E17" s="85">
        <v>0</v>
      </c>
      <c r="F17" s="90">
        <f t="shared" si="1"/>
        <v>215124</v>
      </c>
      <c r="G17" s="87">
        <f t="shared" si="0"/>
        <v>124.49</v>
      </c>
      <c r="H17" s="90">
        <f t="shared" si="4"/>
        <v>86049.600000000006</v>
      </c>
      <c r="I17" s="87">
        <f t="shared" si="2"/>
        <v>49.8</v>
      </c>
      <c r="J17" s="10"/>
      <c r="K17" s="10"/>
      <c r="L17" s="139">
        <v>38</v>
      </c>
      <c r="M17" s="138">
        <f t="shared" si="3"/>
        <v>312</v>
      </c>
      <c r="N17" s="142">
        <f t="shared" si="5"/>
        <v>2.17</v>
      </c>
      <c r="O17" s="10"/>
    </row>
    <row r="18" spans="1:15">
      <c r="A18" s="224"/>
      <c r="B18" s="48">
        <v>57</v>
      </c>
      <c r="C18" s="85">
        <v>0</v>
      </c>
      <c r="D18" s="85">
        <v>0</v>
      </c>
      <c r="E18" s="85">
        <v>0</v>
      </c>
      <c r="F18" s="90">
        <f t="shared" si="1"/>
        <v>208338</v>
      </c>
      <c r="G18" s="87">
        <f t="shared" si="0"/>
        <v>120.57</v>
      </c>
      <c r="H18" s="90">
        <f t="shared" si="4"/>
        <v>83335.199999999997</v>
      </c>
      <c r="I18" s="87">
        <f t="shared" si="2"/>
        <v>48.23</v>
      </c>
      <c r="J18" s="10"/>
      <c r="K18" s="10"/>
      <c r="L18" s="140">
        <v>37</v>
      </c>
      <c r="M18" s="138">
        <f t="shared" si="3"/>
        <v>364</v>
      </c>
      <c r="N18" s="142">
        <f t="shared" si="5"/>
        <v>2.5299999999999998</v>
      </c>
      <c r="O18" s="10"/>
    </row>
    <row r="19" spans="1:15">
      <c r="A19" s="224"/>
      <c r="B19" s="48">
        <v>56</v>
      </c>
      <c r="C19" s="85">
        <v>0</v>
      </c>
      <c r="D19" s="85">
        <v>0</v>
      </c>
      <c r="E19" s="85">
        <v>0</v>
      </c>
      <c r="F19" s="90">
        <f t="shared" si="1"/>
        <v>201552</v>
      </c>
      <c r="G19" s="87">
        <f t="shared" si="0"/>
        <v>116.64</v>
      </c>
      <c r="H19" s="90">
        <f t="shared" si="4"/>
        <v>80620.800000000003</v>
      </c>
      <c r="I19" s="87">
        <f t="shared" si="2"/>
        <v>46.66</v>
      </c>
      <c r="J19" s="10"/>
      <c r="K19" s="10"/>
      <c r="L19" s="140">
        <v>36</v>
      </c>
      <c r="M19" s="138">
        <f t="shared" si="3"/>
        <v>416</v>
      </c>
      <c r="N19" s="142">
        <f t="shared" si="5"/>
        <v>2.89</v>
      </c>
      <c r="O19" s="10"/>
    </row>
    <row r="20" spans="1:15">
      <c r="A20" s="224"/>
      <c r="B20" s="48">
        <v>55</v>
      </c>
      <c r="C20" s="85">
        <v>0</v>
      </c>
      <c r="D20" s="85">
        <v>0</v>
      </c>
      <c r="E20" s="85">
        <v>0</v>
      </c>
      <c r="F20" s="90">
        <f t="shared" si="1"/>
        <v>194766</v>
      </c>
      <c r="G20" s="87">
        <f t="shared" si="0"/>
        <v>112.71</v>
      </c>
      <c r="H20" s="90">
        <f t="shared" si="4"/>
        <v>77906.399999999994</v>
      </c>
      <c r="I20" s="87">
        <f t="shared" si="2"/>
        <v>45.08</v>
      </c>
      <c r="J20" s="10"/>
      <c r="K20" s="10"/>
      <c r="L20" s="140">
        <v>35</v>
      </c>
      <c r="M20" s="138">
        <f t="shared" si="3"/>
        <v>468</v>
      </c>
      <c r="N20" s="142">
        <f t="shared" si="5"/>
        <v>3.25</v>
      </c>
      <c r="O20" s="10"/>
    </row>
    <row r="21" spans="1:15">
      <c r="A21" s="225"/>
      <c r="B21" s="51">
        <v>54</v>
      </c>
      <c r="C21" s="93">
        <v>0</v>
      </c>
      <c r="D21" s="94">
        <v>0</v>
      </c>
      <c r="E21" s="94">
        <v>0</v>
      </c>
      <c r="F21" s="95">
        <f>((B21-$B$22)*($D$4+9)*$E$4)+$F$22</f>
        <v>187980</v>
      </c>
      <c r="G21" s="96">
        <f t="shared" si="0"/>
        <v>108.78</v>
      </c>
      <c r="H21" s="95">
        <f t="shared" si="4"/>
        <v>75192</v>
      </c>
      <c r="I21" s="96">
        <f t="shared" si="2"/>
        <v>43.51</v>
      </c>
      <c r="J21" s="10"/>
      <c r="K21" s="10"/>
      <c r="L21" s="140">
        <v>34</v>
      </c>
      <c r="M21" s="138">
        <f t="shared" si="3"/>
        <v>520</v>
      </c>
      <c r="N21" s="142">
        <f t="shared" si="5"/>
        <v>3.61</v>
      </c>
      <c r="O21" s="10"/>
    </row>
    <row r="22" spans="1:15">
      <c r="A22" s="235" t="s">
        <v>16</v>
      </c>
      <c r="B22" s="57">
        <v>53</v>
      </c>
      <c r="C22" s="91">
        <f>((2/3)*C4*$D$4)</f>
        <v>2288</v>
      </c>
      <c r="D22" s="15">
        <f t="shared" ref="D22:D65" si="6">C22*$E$4</f>
        <v>178464</v>
      </c>
      <c r="E22" s="15">
        <f t="shared" ref="E22:E64" si="7">(D22/1728)</f>
        <v>103.28</v>
      </c>
      <c r="F22" s="86">
        <f>(((B22-$B$66)*($D$4+9)*$E$4)-D22)+$F$66</f>
        <v>181194</v>
      </c>
      <c r="G22" s="88">
        <f>F22/1728</f>
        <v>104.86</v>
      </c>
      <c r="H22" s="86">
        <f t="shared" si="4"/>
        <v>72477.600000000006</v>
      </c>
      <c r="I22" s="88">
        <f t="shared" si="2"/>
        <v>41.94</v>
      </c>
      <c r="J22" s="10"/>
      <c r="K22" s="10"/>
      <c r="L22" s="140">
        <v>33</v>
      </c>
      <c r="M22" s="138">
        <f t="shared" si="3"/>
        <v>572</v>
      </c>
      <c r="N22" s="142">
        <f t="shared" si="5"/>
        <v>3.97</v>
      </c>
      <c r="O22" s="10"/>
    </row>
    <row r="23" spans="1:15">
      <c r="A23" s="236"/>
      <c r="B23" s="57">
        <v>52</v>
      </c>
      <c r="C23" s="97">
        <f>($C$22-M12)</f>
        <v>2236</v>
      </c>
      <c r="D23" s="15">
        <f t="shared" si="6"/>
        <v>174408</v>
      </c>
      <c r="E23" s="15">
        <f t="shared" si="7"/>
        <v>100.93</v>
      </c>
      <c r="F23" s="90">
        <f t="shared" ref="F23:F64" si="8">(((B23-$B$66)*($D$4+9)*$E$4)-D23)+$F$66</f>
        <v>178464</v>
      </c>
      <c r="G23" s="87">
        <f t="shared" ref="G23:G65" si="9">F23/1728</f>
        <v>103.28</v>
      </c>
      <c r="H23" s="90">
        <f t="shared" si="4"/>
        <v>71385.600000000006</v>
      </c>
      <c r="I23" s="87">
        <f t="shared" si="2"/>
        <v>41.31</v>
      </c>
      <c r="J23" s="10"/>
      <c r="K23" s="10"/>
      <c r="L23" s="140">
        <v>32</v>
      </c>
      <c r="M23" s="138">
        <f t="shared" si="3"/>
        <v>624</v>
      </c>
      <c r="N23" s="142">
        <f t="shared" si="5"/>
        <v>4.33</v>
      </c>
      <c r="O23" s="10"/>
    </row>
    <row r="24" spans="1:15">
      <c r="A24" s="236"/>
      <c r="B24" s="57">
        <v>51</v>
      </c>
      <c r="C24" s="97">
        <f t="shared" ref="C24:C64" si="10">($C$22-M13)</f>
        <v>2184</v>
      </c>
      <c r="D24" s="15">
        <f t="shared" si="6"/>
        <v>170352</v>
      </c>
      <c r="E24" s="15">
        <f t="shared" si="7"/>
        <v>98.58</v>
      </c>
      <c r="F24" s="90">
        <f t="shared" si="8"/>
        <v>175734</v>
      </c>
      <c r="G24" s="87">
        <f t="shared" si="9"/>
        <v>101.7</v>
      </c>
      <c r="H24" s="90">
        <f t="shared" si="4"/>
        <v>70293.600000000006</v>
      </c>
      <c r="I24" s="87">
        <f t="shared" si="2"/>
        <v>40.68</v>
      </c>
      <c r="J24" s="10"/>
      <c r="K24" s="10"/>
      <c r="L24" s="140">
        <v>31</v>
      </c>
      <c r="M24" s="138">
        <f t="shared" si="3"/>
        <v>676</v>
      </c>
      <c r="N24" s="142">
        <f t="shared" si="5"/>
        <v>4.6900000000000004</v>
      </c>
      <c r="O24" s="10"/>
    </row>
    <row r="25" spans="1:15">
      <c r="A25" s="236"/>
      <c r="B25" s="57">
        <v>50</v>
      </c>
      <c r="C25" s="97">
        <f t="shared" si="10"/>
        <v>2132</v>
      </c>
      <c r="D25" s="15">
        <f t="shared" si="6"/>
        <v>166296</v>
      </c>
      <c r="E25" s="15">
        <f t="shared" si="7"/>
        <v>96.24</v>
      </c>
      <c r="F25" s="90">
        <f t="shared" si="8"/>
        <v>173004</v>
      </c>
      <c r="G25" s="87">
        <f t="shared" si="9"/>
        <v>100.12</v>
      </c>
      <c r="H25" s="90">
        <f t="shared" si="4"/>
        <v>69201.600000000006</v>
      </c>
      <c r="I25" s="87">
        <f t="shared" si="2"/>
        <v>40.049999999999997</v>
      </c>
      <c r="J25" s="10"/>
      <c r="K25" s="10"/>
      <c r="L25" s="140">
        <v>30</v>
      </c>
      <c r="M25" s="138">
        <f t="shared" si="3"/>
        <v>728</v>
      </c>
      <c r="N25" s="142">
        <f t="shared" si="5"/>
        <v>5.0599999999999996</v>
      </c>
      <c r="O25" s="10"/>
    </row>
    <row r="26" spans="1:15">
      <c r="A26" s="236"/>
      <c r="B26" s="57">
        <v>49</v>
      </c>
      <c r="C26" s="97">
        <f t="shared" si="10"/>
        <v>2080</v>
      </c>
      <c r="D26" s="15">
        <f t="shared" si="6"/>
        <v>162240</v>
      </c>
      <c r="E26" s="15">
        <f t="shared" si="7"/>
        <v>93.89</v>
      </c>
      <c r="F26" s="90">
        <f t="shared" si="8"/>
        <v>170274</v>
      </c>
      <c r="G26" s="87">
        <f t="shared" si="9"/>
        <v>98.54</v>
      </c>
      <c r="H26" s="90">
        <f t="shared" si="4"/>
        <v>68109.600000000006</v>
      </c>
      <c r="I26" s="87">
        <f t="shared" si="2"/>
        <v>39.42</v>
      </c>
      <c r="J26" s="10"/>
      <c r="K26" s="10"/>
      <c r="L26" s="140">
        <v>29</v>
      </c>
      <c r="M26" s="138">
        <f t="shared" si="3"/>
        <v>780</v>
      </c>
      <c r="N26" s="142">
        <f t="shared" si="5"/>
        <v>5.42</v>
      </c>
      <c r="O26" s="10"/>
    </row>
    <row r="27" spans="1:15">
      <c r="A27" s="236"/>
      <c r="B27" s="57">
        <v>48</v>
      </c>
      <c r="C27" s="97">
        <f t="shared" si="10"/>
        <v>2028</v>
      </c>
      <c r="D27" s="15">
        <f t="shared" si="6"/>
        <v>158184</v>
      </c>
      <c r="E27" s="15">
        <f t="shared" si="7"/>
        <v>91.54</v>
      </c>
      <c r="F27" s="90">
        <f t="shared" si="8"/>
        <v>167544</v>
      </c>
      <c r="G27" s="87">
        <f t="shared" si="9"/>
        <v>96.96</v>
      </c>
      <c r="H27" s="90">
        <f t="shared" si="4"/>
        <v>67017.600000000006</v>
      </c>
      <c r="I27" s="87">
        <f t="shared" si="2"/>
        <v>38.78</v>
      </c>
      <c r="J27" s="10"/>
      <c r="K27" s="10"/>
      <c r="L27" s="140">
        <v>28</v>
      </c>
      <c r="M27" s="138">
        <f t="shared" si="3"/>
        <v>832</v>
      </c>
      <c r="N27" s="142">
        <f t="shared" si="5"/>
        <v>5.78</v>
      </c>
      <c r="O27" s="10"/>
    </row>
    <row r="28" spans="1:15">
      <c r="A28" s="236"/>
      <c r="B28" s="58">
        <v>47</v>
      </c>
      <c r="C28" s="97">
        <f t="shared" si="10"/>
        <v>1976</v>
      </c>
      <c r="D28" s="15">
        <f t="shared" si="6"/>
        <v>154128</v>
      </c>
      <c r="E28" s="15">
        <f t="shared" si="7"/>
        <v>89.19</v>
      </c>
      <c r="F28" s="90">
        <f t="shared" si="8"/>
        <v>164814</v>
      </c>
      <c r="G28" s="87">
        <f t="shared" si="9"/>
        <v>95.38</v>
      </c>
      <c r="H28" s="90">
        <f t="shared" si="4"/>
        <v>65925.600000000006</v>
      </c>
      <c r="I28" s="87">
        <f t="shared" si="2"/>
        <v>38.15</v>
      </c>
      <c r="J28" s="10"/>
      <c r="K28" s="10"/>
      <c r="L28" s="140">
        <v>27</v>
      </c>
      <c r="M28" s="138">
        <f t="shared" si="3"/>
        <v>884</v>
      </c>
      <c r="N28" s="142">
        <f t="shared" si="5"/>
        <v>6.14</v>
      </c>
      <c r="O28" s="10"/>
    </row>
    <row r="29" spans="1:15">
      <c r="A29" s="236"/>
      <c r="B29" s="60">
        <v>46</v>
      </c>
      <c r="C29" s="97">
        <f t="shared" si="10"/>
        <v>1924</v>
      </c>
      <c r="D29" s="15">
        <f t="shared" si="6"/>
        <v>150072</v>
      </c>
      <c r="E29" s="15">
        <f t="shared" si="7"/>
        <v>86.85</v>
      </c>
      <c r="F29" s="90">
        <f t="shared" si="8"/>
        <v>162084</v>
      </c>
      <c r="G29" s="87">
        <f t="shared" si="9"/>
        <v>93.8</v>
      </c>
      <c r="H29" s="90">
        <f t="shared" si="4"/>
        <v>64833.599999999999</v>
      </c>
      <c r="I29" s="87">
        <f t="shared" si="2"/>
        <v>37.520000000000003</v>
      </c>
      <c r="J29" s="10"/>
      <c r="K29" s="10"/>
      <c r="L29" s="140">
        <v>26</v>
      </c>
      <c r="M29" s="138">
        <f t="shared" si="3"/>
        <v>936</v>
      </c>
      <c r="N29" s="142">
        <f t="shared" si="5"/>
        <v>6.5</v>
      </c>
      <c r="O29" s="10"/>
    </row>
    <row r="30" spans="1:15">
      <c r="A30" s="236"/>
      <c r="B30" s="60">
        <v>45</v>
      </c>
      <c r="C30" s="97">
        <f t="shared" si="10"/>
        <v>1872</v>
      </c>
      <c r="D30" s="15">
        <f t="shared" si="6"/>
        <v>146016</v>
      </c>
      <c r="E30" s="15">
        <f t="shared" si="7"/>
        <v>84.5</v>
      </c>
      <c r="F30" s="90">
        <f t="shared" si="8"/>
        <v>159354</v>
      </c>
      <c r="G30" s="87">
        <f t="shared" si="9"/>
        <v>92.22</v>
      </c>
      <c r="H30" s="90">
        <f t="shared" si="4"/>
        <v>63741.599999999999</v>
      </c>
      <c r="I30" s="87">
        <f t="shared" si="2"/>
        <v>36.89</v>
      </c>
      <c r="J30" s="10"/>
      <c r="K30" s="10"/>
      <c r="L30" s="140">
        <v>25</v>
      </c>
      <c r="M30" s="138">
        <f t="shared" si="3"/>
        <v>988</v>
      </c>
      <c r="N30" s="142">
        <f t="shared" si="5"/>
        <v>6.86</v>
      </c>
      <c r="O30" s="10"/>
    </row>
    <row r="31" spans="1:15">
      <c r="A31" s="236"/>
      <c r="B31" s="60">
        <v>44</v>
      </c>
      <c r="C31" s="97">
        <f t="shared" si="10"/>
        <v>1820</v>
      </c>
      <c r="D31" s="15">
        <f t="shared" si="6"/>
        <v>141960</v>
      </c>
      <c r="E31" s="15">
        <f t="shared" si="7"/>
        <v>82.15</v>
      </c>
      <c r="F31" s="90">
        <f t="shared" si="8"/>
        <v>156624</v>
      </c>
      <c r="G31" s="87">
        <f t="shared" si="9"/>
        <v>90.64</v>
      </c>
      <c r="H31" s="90">
        <f t="shared" si="4"/>
        <v>62649.599999999999</v>
      </c>
      <c r="I31" s="87">
        <f t="shared" si="2"/>
        <v>36.26</v>
      </c>
      <c r="J31" s="10"/>
      <c r="K31" s="10"/>
      <c r="L31" s="140">
        <v>24</v>
      </c>
      <c r="M31" s="138">
        <f t="shared" si="3"/>
        <v>1040</v>
      </c>
      <c r="N31" s="142">
        <f t="shared" si="5"/>
        <v>7.22</v>
      </c>
      <c r="O31" s="10"/>
    </row>
    <row r="32" spans="1:15">
      <c r="A32" s="236"/>
      <c r="B32" s="60">
        <v>43</v>
      </c>
      <c r="C32" s="97">
        <f t="shared" si="10"/>
        <v>1768</v>
      </c>
      <c r="D32" s="15">
        <f t="shared" si="6"/>
        <v>137904</v>
      </c>
      <c r="E32" s="15">
        <f t="shared" si="7"/>
        <v>79.81</v>
      </c>
      <c r="F32" s="90">
        <f t="shared" si="8"/>
        <v>153894</v>
      </c>
      <c r="G32" s="87">
        <f t="shared" si="9"/>
        <v>89.06</v>
      </c>
      <c r="H32" s="90">
        <f t="shared" si="4"/>
        <v>61557.599999999999</v>
      </c>
      <c r="I32" s="87">
        <f t="shared" si="2"/>
        <v>35.619999999999997</v>
      </c>
      <c r="J32" s="10"/>
      <c r="K32" s="10"/>
      <c r="L32" s="140">
        <v>23</v>
      </c>
      <c r="M32" s="138">
        <f t="shared" si="3"/>
        <v>1092</v>
      </c>
      <c r="N32" s="142">
        <f t="shared" si="5"/>
        <v>7.58</v>
      </c>
      <c r="O32" s="10"/>
    </row>
    <row r="33" spans="1:15">
      <c r="A33" s="236"/>
      <c r="B33" s="60">
        <v>42</v>
      </c>
      <c r="C33" s="97">
        <f t="shared" si="10"/>
        <v>1716</v>
      </c>
      <c r="D33" s="15">
        <f t="shared" si="6"/>
        <v>133848</v>
      </c>
      <c r="E33" s="15">
        <f t="shared" si="7"/>
        <v>77.459999999999994</v>
      </c>
      <c r="F33" s="90">
        <f t="shared" si="8"/>
        <v>151164</v>
      </c>
      <c r="G33" s="87">
        <f t="shared" si="9"/>
        <v>87.48</v>
      </c>
      <c r="H33" s="90">
        <f t="shared" si="4"/>
        <v>60465.599999999999</v>
      </c>
      <c r="I33" s="87">
        <f t="shared" si="2"/>
        <v>34.99</v>
      </c>
      <c r="J33" s="10"/>
      <c r="K33" s="10"/>
      <c r="L33" s="140">
        <v>22</v>
      </c>
      <c r="M33" s="138">
        <f t="shared" si="3"/>
        <v>1144</v>
      </c>
      <c r="N33" s="142">
        <f t="shared" si="5"/>
        <v>7.94</v>
      </c>
      <c r="O33" s="10"/>
    </row>
    <row r="34" spans="1:15">
      <c r="A34" s="236"/>
      <c r="B34" s="60">
        <v>41</v>
      </c>
      <c r="C34" s="97">
        <f t="shared" si="10"/>
        <v>1664</v>
      </c>
      <c r="D34" s="15">
        <f t="shared" si="6"/>
        <v>129792</v>
      </c>
      <c r="E34" s="15">
        <f t="shared" si="7"/>
        <v>75.11</v>
      </c>
      <c r="F34" s="90">
        <f t="shared" si="8"/>
        <v>148434</v>
      </c>
      <c r="G34" s="87">
        <f t="shared" si="9"/>
        <v>85.9</v>
      </c>
      <c r="H34" s="90">
        <f t="shared" si="4"/>
        <v>59373.599999999999</v>
      </c>
      <c r="I34" s="87">
        <f t="shared" si="2"/>
        <v>34.36</v>
      </c>
      <c r="J34" s="10"/>
      <c r="K34" s="10"/>
      <c r="L34" s="140">
        <v>21</v>
      </c>
      <c r="M34" s="138">
        <f t="shared" si="3"/>
        <v>1196</v>
      </c>
      <c r="N34" s="142">
        <f t="shared" si="5"/>
        <v>8.31</v>
      </c>
      <c r="O34" s="10"/>
    </row>
    <row r="35" spans="1:15">
      <c r="A35" s="236"/>
      <c r="B35" s="60">
        <v>40</v>
      </c>
      <c r="C35" s="97">
        <f t="shared" si="10"/>
        <v>1612</v>
      </c>
      <c r="D35" s="15">
        <f t="shared" si="6"/>
        <v>125736</v>
      </c>
      <c r="E35" s="15">
        <f t="shared" si="7"/>
        <v>72.760000000000005</v>
      </c>
      <c r="F35" s="90">
        <f t="shared" si="8"/>
        <v>145704</v>
      </c>
      <c r="G35" s="87">
        <f t="shared" si="9"/>
        <v>84.32</v>
      </c>
      <c r="H35" s="90">
        <f t="shared" si="4"/>
        <v>58281.599999999999</v>
      </c>
      <c r="I35" s="87">
        <f t="shared" si="2"/>
        <v>33.729999999999997</v>
      </c>
      <c r="J35" s="10"/>
      <c r="K35" s="10"/>
      <c r="L35" s="140">
        <v>20</v>
      </c>
      <c r="M35" s="138">
        <f t="shared" si="3"/>
        <v>1248</v>
      </c>
      <c r="N35" s="142">
        <f t="shared" si="5"/>
        <v>8.67</v>
      </c>
      <c r="O35" s="10"/>
    </row>
    <row r="36" spans="1:15">
      <c r="A36" s="236"/>
      <c r="B36" s="60">
        <v>39</v>
      </c>
      <c r="C36" s="97">
        <f t="shared" si="10"/>
        <v>1560</v>
      </c>
      <c r="D36" s="15">
        <f t="shared" si="6"/>
        <v>121680</v>
      </c>
      <c r="E36" s="15">
        <f t="shared" si="7"/>
        <v>70.42</v>
      </c>
      <c r="F36" s="90">
        <f t="shared" si="8"/>
        <v>142974</v>
      </c>
      <c r="G36" s="87">
        <f t="shared" si="9"/>
        <v>82.74</v>
      </c>
      <c r="H36" s="90">
        <f t="shared" si="4"/>
        <v>57189.599999999999</v>
      </c>
      <c r="I36" s="87">
        <f t="shared" si="2"/>
        <v>33.1</v>
      </c>
      <c r="J36" s="10"/>
      <c r="K36" s="10"/>
      <c r="L36" s="140">
        <v>19</v>
      </c>
      <c r="M36" s="138">
        <f t="shared" si="3"/>
        <v>1300</v>
      </c>
      <c r="N36" s="142">
        <f t="shared" si="5"/>
        <v>9.0299999999999994</v>
      </c>
      <c r="O36" s="10"/>
    </row>
    <row r="37" spans="1:15">
      <c r="A37" s="236"/>
      <c r="B37" s="60">
        <v>38</v>
      </c>
      <c r="C37" s="97">
        <f t="shared" si="10"/>
        <v>1508</v>
      </c>
      <c r="D37" s="15">
        <f t="shared" si="6"/>
        <v>117624</v>
      </c>
      <c r="E37" s="15">
        <f t="shared" si="7"/>
        <v>68.069999999999993</v>
      </c>
      <c r="F37" s="90">
        <f t="shared" si="8"/>
        <v>140244</v>
      </c>
      <c r="G37" s="87">
        <f t="shared" si="9"/>
        <v>81.16</v>
      </c>
      <c r="H37" s="90">
        <f t="shared" si="4"/>
        <v>56097.599999999999</v>
      </c>
      <c r="I37" s="87">
        <f t="shared" si="2"/>
        <v>32.46</v>
      </c>
      <c r="J37" s="10"/>
      <c r="K37" s="10"/>
      <c r="L37" s="140">
        <v>18</v>
      </c>
      <c r="M37" s="138">
        <f t="shared" si="3"/>
        <v>1352</v>
      </c>
      <c r="N37" s="142">
        <f t="shared" si="5"/>
        <v>9.39</v>
      </c>
      <c r="O37" s="10"/>
    </row>
    <row r="38" spans="1:15">
      <c r="A38" s="236"/>
      <c r="B38" s="60">
        <v>37</v>
      </c>
      <c r="C38" s="97">
        <f t="shared" si="10"/>
        <v>1456</v>
      </c>
      <c r="D38" s="15">
        <f t="shared" si="6"/>
        <v>113568</v>
      </c>
      <c r="E38" s="15">
        <f t="shared" si="7"/>
        <v>65.72</v>
      </c>
      <c r="F38" s="90">
        <f t="shared" si="8"/>
        <v>137514</v>
      </c>
      <c r="G38" s="87">
        <f t="shared" si="9"/>
        <v>79.58</v>
      </c>
      <c r="H38" s="90">
        <f t="shared" si="4"/>
        <v>55005.599999999999</v>
      </c>
      <c r="I38" s="87">
        <f t="shared" si="2"/>
        <v>31.83</v>
      </c>
      <c r="J38" s="10"/>
      <c r="K38" s="10"/>
      <c r="L38" s="140">
        <v>17</v>
      </c>
      <c r="M38" s="138">
        <f t="shared" si="3"/>
        <v>1404</v>
      </c>
      <c r="N38" s="142">
        <f t="shared" si="5"/>
        <v>9.75</v>
      </c>
      <c r="O38" s="10"/>
    </row>
    <row r="39" spans="1:15">
      <c r="A39" s="236"/>
      <c r="B39" s="60">
        <v>36</v>
      </c>
      <c r="C39" s="97">
        <f t="shared" si="10"/>
        <v>1404</v>
      </c>
      <c r="D39" s="15">
        <f t="shared" si="6"/>
        <v>109512</v>
      </c>
      <c r="E39" s="15">
        <f t="shared" si="7"/>
        <v>63.38</v>
      </c>
      <c r="F39" s="90">
        <f t="shared" si="8"/>
        <v>134784</v>
      </c>
      <c r="G39" s="87">
        <f t="shared" si="9"/>
        <v>78</v>
      </c>
      <c r="H39" s="90">
        <f t="shared" si="4"/>
        <v>53913.599999999999</v>
      </c>
      <c r="I39" s="87">
        <f t="shared" si="2"/>
        <v>31.2</v>
      </c>
      <c r="J39" s="10"/>
      <c r="K39" s="10"/>
      <c r="L39" s="140">
        <v>16</v>
      </c>
      <c r="M39" s="138">
        <f t="shared" si="3"/>
        <v>1456</v>
      </c>
      <c r="N39" s="142">
        <f t="shared" si="5"/>
        <v>10.11</v>
      </c>
      <c r="O39" s="10"/>
    </row>
    <row r="40" spans="1:15">
      <c r="A40" s="236"/>
      <c r="B40" s="60">
        <v>35</v>
      </c>
      <c r="C40" s="97">
        <f t="shared" si="10"/>
        <v>1352</v>
      </c>
      <c r="D40" s="15">
        <f t="shared" si="6"/>
        <v>105456</v>
      </c>
      <c r="E40" s="15">
        <f t="shared" si="7"/>
        <v>61.03</v>
      </c>
      <c r="F40" s="90">
        <f t="shared" si="8"/>
        <v>132054</v>
      </c>
      <c r="G40" s="87">
        <f t="shared" si="9"/>
        <v>76.42</v>
      </c>
      <c r="H40" s="90">
        <f t="shared" si="4"/>
        <v>52821.599999999999</v>
      </c>
      <c r="I40" s="87">
        <f t="shared" si="2"/>
        <v>30.57</v>
      </c>
      <c r="J40" s="10"/>
      <c r="K40" s="10"/>
      <c r="L40" s="140">
        <v>15</v>
      </c>
      <c r="M40" s="138">
        <f t="shared" si="3"/>
        <v>1508</v>
      </c>
      <c r="N40" s="142">
        <f t="shared" si="5"/>
        <v>10.47</v>
      </c>
      <c r="O40" s="10"/>
    </row>
    <row r="41" spans="1:15">
      <c r="A41" s="236"/>
      <c r="B41" s="60">
        <v>34</v>
      </c>
      <c r="C41" s="97">
        <f t="shared" si="10"/>
        <v>1300</v>
      </c>
      <c r="D41" s="15">
        <f t="shared" si="6"/>
        <v>101400</v>
      </c>
      <c r="E41" s="15">
        <f t="shared" si="7"/>
        <v>58.68</v>
      </c>
      <c r="F41" s="90">
        <f t="shared" si="8"/>
        <v>129324</v>
      </c>
      <c r="G41" s="87">
        <f t="shared" si="9"/>
        <v>74.84</v>
      </c>
      <c r="H41" s="90">
        <f t="shared" si="4"/>
        <v>51729.599999999999</v>
      </c>
      <c r="I41" s="87">
        <f t="shared" si="2"/>
        <v>29.94</v>
      </c>
      <c r="J41" s="10"/>
      <c r="K41" s="10"/>
      <c r="L41" s="140">
        <v>14</v>
      </c>
      <c r="M41" s="138">
        <f t="shared" si="3"/>
        <v>1560</v>
      </c>
      <c r="N41" s="142">
        <f t="shared" si="5"/>
        <v>10.83</v>
      </c>
      <c r="O41" s="10"/>
    </row>
    <row r="42" spans="1:15">
      <c r="A42" s="236"/>
      <c r="B42" s="60">
        <v>33</v>
      </c>
      <c r="C42" s="97">
        <f t="shared" si="10"/>
        <v>1248</v>
      </c>
      <c r="D42" s="15">
        <f t="shared" si="6"/>
        <v>97344</v>
      </c>
      <c r="E42" s="15">
        <f t="shared" si="7"/>
        <v>56.33</v>
      </c>
      <c r="F42" s="90">
        <f t="shared" si="8"/>
        <v>126594</v>
      </c>
      <c r="G42" s="87">
        <f t="shared" si="9"/>
        <v>73.260000000000005</v>
      </c>
      <c r="H42" s="90">
        <f t="shared" si="4"/>
        <v>50637.599999999999</v>
      </c>
      <c r="I42" s="87">
        <f t="shared" si="2"/>
        <v>29.3</v>
      </c>
      <c r="J42" s="10"/>
      <c r="K42" s="10"/>
      <c r="L42" s="140">
        <v>13</v>
      </c>
      <c r="M42" s="138">
        <f t="shared" si="3"/>
        <v>1612</v>
      </c>
      <c r="N42" s="142">
        <f t="shared" si="5"/>
        <v>11.19</v>
      </c>
      <c r="O42" s="10"/>
    </row>
    <row r="43" spans="1:15">
      <c r="A43" s="236"/>
      <c r="B43" s="60">
        <v>32</v>
      </c>
      <c r="C43" s="97">
        <f t="shared" si="10"/>
        <v>1196</v>
      </c>
      <c r="D43" s="15">
        <f t="shared" si="6"/>
        <v>93288</v>
      </c>
      <c r="E43" s="15">
        <f t="shared" si="7"/>
        <v>53.99</v>
      </c>
      <c r="F43" s="90">
        <f t="shared" si="8"/>
        <v>123864</v>
      </c>
      <c r="G43" s="87">
        <f t="shared" si="9"/>
        <v>71.680000000000007</v>
      </c>
      <c r="H43" s="90">
        <f t="shared" si="4"/>
        <v>49545.599999999999</v>
      </c>
      <c r="I43" s="87">
        <f t="shared" si="2"/>
        <v>28.67</v>
      </c>
      <c r="J43" s="10"/>
      <c r="K43" s="10"/>
      <c r="L43" s="140">
        <v>12</v>
      </c>
      <c r="M43" s="138">
        <f t="shared" si="3"/>
        <v>1664</v>
      </c>
      <c r="N43" s="142">
        <f t="shared" si="5"/>
        <v>11.56</v>
      </c>
      <c r="O43" s="10"/>
    </row>
    <row r="44" spans="1:15">
      <c r="A44" s="236"/>
      <c r="B44" s="60">
        <v>31</v>
      </c>
      <c r="C44" s="97">
        <f t="shared" si="10"/>
        <v>1144</v>
      </c>
      <c r="D44" s="15">
        <f t="shared" si="6"/>
        <v>89232</v>
      </c>
      <c r="E44" s="15">
        <f t="shared" si="7"/>
        <v>51.64</v>
      </c>
      <c r="F44" s="90">
        <f t="shared" si="8"/>
        <v>121134</v>
      </c>
      <c r="G44" s="87">
        <f t="shared" si="9"/>
        <v>70.099999999999994</v>
      </c>
      <c r="H44" s="90">
        <f t="shared" si="4"/>
        <v>48453.599999999999</v>
      </c>
      <c r="I44" s="87">
        <f t="shared" si="2"/>
        <v>28.04</v>
      </c>
      <c r="J44" s="10"/>
      <c r="K44" s="10"/>
      <c r="L44" s="140">
        <v>11</v>
      </c>
      <c r="M44" s="138">
        <f t="shared" si="3"/>
        <v>1716</v>
      </c>
      <c r="N44" s="142">
        <f t="shared" si="5"/>
        <v>11.92</v>
      </c>
      <c r="O44" s="10"/>
    </row>
    <row r="45" spans="1:15">
      <c r="A45" s="236"/>
      <c r="B45" s="60">
        <v>30</v>
      </c>
      <c r="C45" s="97">
        <f t="shared" si="10"/>
        <v>1092</v>
      </c>
      <c r="D45" s="15">
        <f t="shared" si="6"/>
        <v>85176</v>
      </c>
      <c r="E45" s="15">
        <f t="shared" si="7"/>
        <v>49.29</v>
      </c>
      <c r="F45" s="90">
        <f t="shared" si="8"/>
        <v>118404</v>
      </c>
      <c r="G45" s="87">
        <f t="shared" si="9"/>
        <v>68.52</v>
      </c>
      <c r="H45" s="90">
        <f t="shared" si="4"/>
        <v>47361.599999999999</v>
      </c>
      <c r="I45" s="87">
        <f t="shared" si="2"/>
        <v>27.41</v>
      </c>
      <c r="J45" s="10"/>
      <c r="K45" s="10"/>
      <c r="L45" s="140">
        <v>10</v>
      </c>
      <c r="M45" s="138">
        <f t="shared" si="3"/>
        <v>1768</v>
      </c>
      <c r="N45" s="142">
        <f t="shared" si="5"/>
        <v>12.28</v>
      </c>
      <c r="O45" s="10"/>
    </row>
    <row r="46" spans="1:15">
      <c r="A46" s="236"/>
      <c r="B46" s="60">
        <v>29</v>
      </c>
      <c r="C46" s="97">
        <f t="shared" si="10"/>
        <v>1040</v>
      </c>
      <c r="D46" s="15">
        <f t="shared" si="6"/>
        <v>81120</v>
      </c>
      <c r="E46" s="15">
        <f t="shared" si="7"/>
        <v>46.94</v>
      </c>
      <c r="F46" s="90">
        <f t="shared" si="8"/>
        <v>115674</v>
      </c>
      <c r="G46" s="87">
        <f t="shared" si="9"/>
        <v>66.94</v>
      </c>
      <c r="H46" s="90">
        <f t="shared" si="4"/>
        <v>46269.599999999999</v>
      </c>
      <c r="I46" s="87">
        <f t="shared" si="2"/>
        <v>26.78</v>
      </c>
      <c r="J46" s="10"/>
      <c r="K46" s="10"/>
      <c r="L46" s="140">
        <v>9</v>
      </c>
      <c r="M46" s="138">
        <f t="shared" si="3"/>
        <v>1820</v>
      </c>
      <c r="N46" s="142">
        <f t="shared" si="5"/>
        <v>12.64</v>
      </c>
      <c r="O46" s="10"/>
    </row>
    <row r="47" spans="1:15">
      <c r="A47" s="236"/>
      <c r="B47" s="60">
        <v>28</v>
      </c>
      <c r="C47" s="97">
        <f t="shared" si="10"/>
        <v>988</v>
      </c>
      <c r="D47" s="15">
        <f t="shared" si="6"/>
        <v>77064</v>
      </c>
      <c r="E47" s="15">
        <f t="shared" si="7"/>
        <v>44.6</v>
      </c>
      <c r="F47" s="90">
        <f t="shared" si="8"/>
        <v>112944</v>
      </c>
      <c r="G47" s="87">
        <f t="shared" si="9"/>
        <v>65.36</v>
      </c>
      <c r="H47" s="90">
        <f t="shared" si="4"/>
        <v>45177.599999999999</v>
      </c>
      <c r="I47" s="87">
        <f t="shared" si="2"/>
        <v>26.14</v>
      </c>
      <c r="J47" s="10"/>
      <c r="K47" s="10"/>
      <c r="L47" s="140">
        <v>8</v>
      </c>
      <c r="M47" s="138">
        <f t="shared" si="3"/>
        <v>1872</v>
      </c>
      <c r="N47" s="142">
        <f t="shared" si="5"/>
        <v>13</v>
      </c>
      <c r="O47" s="10"/>
    </row>
    <row r="48" spans="1:15">
      <c r="A48" s="236"/>
      <c r="B48" s="60">
        <v>27</v>
      </c>
      <c r="C48" s="97">
        <f t="shared" si="10"/>
        <v>936</v>
      </c>
      <c r="D48" s="15">
        <f t="shared" si="6"/>
        <v>73008</v>
      </c>
      <c r="E48" s="15">
        <f t="shared" si="7"/>
        <v>42.25</v>
      </c>
      <c r="F48" s="90">
        <f t="shared" si="8"/>
        <v>110214</v>
      </c>
      <c r="G48" s="87">
        <f t="shared" si="9"/>
        <v>63.78</v>
      </c>
      <c r="H48" s="90">
        <f t="shared" si="4"/>
        <v>44085.599999999999</v>
      </c>
      <c r="I48" s="87">
        <f t="shared" si="2"/>
        <v>25.51</v>
      </c>
      <c r="J48" s="10"/>
      <c r="K48" s="10"/>
      <c r="L48" s="140">
        <v>7</v>
      </c>
      <c r="M48" s="138">
        <f t="shared" si="3"/>
        <v>1924</v>
      </c>
      <c r="N48" s="142">
        <f t="shared" si="5"/>
        <v>13.36</v>
      </c>
      <c r="O48" s="10"/>
    </row>
    <row r="49" spans="1:15">
      <c r="A49" s="236"/>
      <c r="B49" s="60">
        <v>26</v>
      </c>
      <c r="C49" s="97">
        <f t="shared" si="10"/>
        <v>884</v>
      </c>
      <c r="D49" s="15">
        <f t="shared" si="6"/>
        <v>68952</v>
      </c>
      <c r="E49" s="15">
        <f t="shared" si="7"/>
        <v>39.9</v>
      </c>
      <c r="F49" s="90">
        <f t="shared" si="8"/>
        <v>107484</v>
      </c>
      <c r="G49" s="87">
        <f t="shared" si="9"/>
        <v>62.2</v>
      </c>
      <c r="H49" s="90">
        <f t="shared" si="4"/>
        <v>42993.599999999999</v>
      </c>
      <c r="I49" s="87">
        <f t="shared" si="2"/>
        <v>24.88</v>
      </c>
      <c r="J49" s="10"/>
      <c r="K49" s="10"/>
      <c r="L49" s="140">
        <v>6</v>
      </c>
      <c r="M49" s="138">
        <f t="shared" si="3"/>
        <v>1976</v>
      </c>
      <c r="N49" s="142">
        <f t="shared" si="5"/>
        <v>13.72</v>
      </c>
      <c r="O49" s="10"/>
    </row>
    <row r="50" spans="1:15">
      <c r="A50" s="236"/>
      <c r="B50" s="60">
        <v>25</v>
      </c>
      <c r="C50" s="97">
        <f t="shared" si="10"/>
        <v>832</v>
      </c>
      <c r="D50" s="15">
        <f t="shared" si="6"/>
        <v>64896</v>
      </c>
      <c r="E50" s="15">
        <f t="shared" si="7"/>
        <v>37.56</v>
      </c>
      <c r="F50" s="90">
        <f t="shared" si="8"/>
        <v>104754</v>
      </c>
      <c r="G50" s="87">
        <f t="shared" si="9"/>
        <v>60.62</v>
      </c>
      <c r="H50" s="90">
        <f t="shared" si="4"/>
        <v>41901.599999999999</v>
      </c>
      <c r="I50" s="87">
        <f t="shared" si="2"/>
        <v>24.25</v>
      </c>
      <c r="J50" s="10"/>
      <c r="K50" s="10"/>
      <c r="L50" s="140">
        <v>5</v>
      </c>
      <c r="M50" s="138">
        <f t="shared" si="3"/>
        <v>2028</v>
      </c>
      <c r="N50" s="142">
        <f t="shared" si="5"/>
        <v>14.08</v>
      </c>
      <c r="O50" s="10"/>
    </row>
    <row r="51" spans="1:15">
      <c r="A51" s="236"/>
      <c r="B51" s="60">
        <v>24</v>
      </c>
      <c r="C51" s="97">
        <f t="shared" si="10"/>
        <v>780</v>
      </c>
      <c r="D51" s="15">
        <f t="shared" si="6"/>
        <v>60840</v>
      </c>
      <c r="E51" s="15">
        <f t="shared" si="7"/>
        <v>35.21</v>
      </c>
      <c r="F51" s="90">
        <f t="shared" si="8"/>
        <v>102024</v>
      </c>
      <c r="G51" s="87">
        <f t="shared" si="9"/>
        <v>59.04</v>
      </c>
      <c r="H51" s="90">
        <f t="shared" si="4"/>
        <v>40809.599999999999</v>
      </c>
      <c r="I51" s="87">
        <f t="shared" si="2"/>
        <v>23.62</v>
      </c>
      <c r="J51" s="10"/>
      <c r="K51" s="10"/>
      <c r="L51" s="140">
        <v>4</v>
      </c>
      <c r="M51" s="138">
        <f t="shared" si="3"/>
        <v>2080</v>
      </c>
      <c r="N51" s="142">
        <f t="shared" si="5"/>
        <v>14.44</v>
      </c>
      <c r="O51" s="10"/>
    </row>
    <row r="52" spans="1:15">
      <c r="A52" s="236"/>
      <c r="B52" s="60">
        <v>23</v>
      </c>
      <c r="C52" s="97">
        <f t="shared" si="10"/>
        <v>728</v>
      </c>
      <c r="D52" s="15">
        <f t="shared" si="6"/>
        <v>56784</v>
      </c>
      <c r="E52" s="15">
        <f t="shared" si="7"/>
        <v>32.86</v>
      </c>
      <c r="F52" s="90">
        <f t="shared" si="8"/>
        <v>99294</v>
      </c>
      <c r="G52" s="87">
        <f t="shared" si="9"/>
        <v>57.46</v>
      </c>
      <c r="H52" s="90">
        <f t="shared" si="4"/>
        <v>39717.599999999999</v>
      </c>
      <c r="I52" s="87">
        <f t="shared" si="2"/>
        <v>22.98</v>
      </c>
      <c r="J52" s="10"/>
      <c r="K52" s="10"/>
      <c r="L52" s="140">
        <v>3</v>
      </c>
      <c r="M52" s="138">
        <f t="shared" si="3"/>
        <v>2132</v>
      </c>
      <c r="N52" s="142">
        <f t="shared" si="5"/>
        <v>14.81</v>
      </c>
      <c r="O52" s="10"/>
    </row>
    <row r="53" spans="1:15" s="1" customFormat="1" ht="16.5" customHeight="1">
      <c r="A53" s="236"/>
      <c r="B53" s="60">
        <v>22</v>
      </c>
      <c r="C53" s="97">
        <f t="shared" si="10"/>
        <v>676</v>
      </c>
      <c r="D53" s="15">
        <f t="shared" si="6"/>
        <v>52728</v>
      </c>
      <c r="E53" s="15">
        <f t="shared" si="7"/>
        <v>30.51</v>
      </c>
      <c r="F53" s="90">
        <f t="shared" si="8"/>
        <v>96564</v>
      </c>
      <c r="G53" s="87">
        <f t="shared" si="9"/>
        <v>55.88</v>
      </c>
      <c r="H53" s="90">
        <f t="shared" si="4"/>
        <v>38625.599999999999</v>
      </c>
      <c r="I53" s="87">
        <f t="shared" si="2"/>
        <v>22.35</v>
      </c>
      <c r="J53" s="99"/>
      <c r="K53" s="99"/>
      <c r="L53" s="140">
        <v>2</v>
      </c>
      <c r="M53" s="138">
        <f t="shared" si="3"/>
        <v>2184</v>
      </c>
      <c r="N53" s="142">
        <f t="shared" si="5"/>
        <v>15.17</v>
      </c>
      <c r="O53" s="99"/>
    </row>
    <row r="54" spans="1:15" ht="15" customHeight="1">
      <c r="A54" s="236"/>
      <c r="B54" s="60">
        <v>21</v>
      </c>
      <c r="C54" s="97">
        <f t="shared" si="10"/>
        <v>624</v>
      </c>
      <c r="D54" s="15">
        <f t="shared" si="6"/>
        <v>48672</v>
      </c>
      <c r="E54" s="15">
        <f t="shared" si="7"/>
        <v>28.17</v>
      </c>
      <c r="F54" s="90">
        <f t="shared" si="8"/>
        <v>93834</v>
      </c>
      <c r="G54" s="87">
        <f t="shared" si="9"/>
        <v>54.3</v>
      </c>
      <c r="H54" s="90">
        <f t="shared" si="4"/>
        <v>37533.599999999999</v>
      </c>
      <c r="I54" s="87">
        <f t="shared" si="2"/>
        <v>21.72</v>
      </c>
      <c r="J54" s="10"/>
      <c r="K54" s="10"/>
      <c r="L54" s="140">
        <v>1</v>
      </c>
      <c r="M54" s="138">
        <f t="shared" si="3"/>
        <v>2236</v>
      </c>
      <c r="N54" s="142">
        <f t="shared" si="5"/>
        <v>15.53</v>
      </c>
      <c r="O54" s="10"/>
    </row>
    <row r="55" spans="1:15">
      <c r="A55" s="236"/>
      <c r="B55" s="60">
        <v>20</v>
      </c>
      <c r="C55" s="97">
        <f t="shared" si="10"/>
        <v>572</v>
      </c>
      <c r="D55" s="15">
        <f t="shared" si="6"/>
        <v>44616</v>
      </c>
      <c r="E55" s="15">
        <f t="shared" si="7"/>
        <v>25.82</v>
      </c>
      <c r="F55" s="90">
        <f t="shared" si="8"/>
        <v>91104</v>
      </c>
      <c r="G55" s="87">
        <f t="shared" si="9"/>
        <v>52.72</v>
      </c>
      <c r="H55" s="90">
        <f t="shared" si="4"/>
        <v>36441.599999999999</v>
      </c>
      <c r="I55" s="87">
        <f t="shared" si="2"/>
        <v>21.09</v>
      </c>
      <c r="J55" s="10"/>
      <c r="K55" s="10"/>
      <c r="L55" s="70"/>
      <c r="M55" s="91"/>
      <c r="N55" s="10"/>
      <c r="O55" s="10"/>
    </row>
    <row r="56" spans="1:15">
      <c r="A56" s="236"/>
      <c r="B56" s="60">
        <v>19</v>
      </c>
      <c r="C56" s="97">
        <f t="shared" si="10"/>
        <v>520</v>
      </c>
      <c r="D56" s="15">
        <f t="shared" si="6"/>
        <v>40560</v>
      </c>
      <c r="E56" s="15">
        <f t="shared" si="7"/>
        <v>23.47</v>
      </c>
      <c r="F56" s="90">
        <f t="shared" si="8"/>
        <v>88374</v>
      </c>
      <c r="G56" s="87">
        <f t="shared" si="9"/>
        <v>51.14</v>
      </c>
      <c r="H56" s="90">
        <f t="shared" si="4"/>
        <v>35349.599999999999</v>
      </c>
      <c r="I56" s="87">
        <f t="shared" si="2"/>
        <v>20.46</v>
      </c>
      <c r="J56" s="10"/>
      <c r="K56" s="10"/>
      <c r="L56" s="70"/>
      <c r="M56" s="91"/>
      <c r="N56" s="10"/>
      <c r="O56" s="10"/>
    </row>
    <row r="57" spans="1:15" ht="15" customHeight="1">
      <c r="A57" s="236"/>
      <c r="B57" s="60">
        <v>18</v>
      </c>
      <c r="C57" s="97">
        <f t="shared" si="10"/>
        <v>468</v>
      </c>
      <c r="D57" s="15">
        <f t="shared" si="6"/>
        <v>36504</v>
      </c>
      <c r="E57" s="15">
        <f t="shared" si="7"/>
        <v>21.13</v>
      </c>
      <c r="F57" s="90">
        <f t="shared" si="8"/>
        <v>85644</v>
      </c>
      <c r="G57" s="87">
        <f t="shared" si="9"/>
        <v>49.56</v>
      </c>
      <c r="H57" s="90">
        <f t="shared" si="4"/>
        <v>34257.599999999999</v>
      </c>
      <c r="I57" s="87">
        <f t="shared" si="2"/>
        <v>19.82</v>
      </c>
      <c r="J57" s="70"/>
      <c r="K57" s="91"/>
      <c r="L57" s="10"/>
      <c r="M57" s="10"/>
      <c r="N57" s="10"/>
      <c r="O57" s="10"/>
    </row>
    <row r="58" spans="1:15">
      <c r="A58" s="236"/>
      <c r="B58" s="60">
        <v>17</v>
      </c>
      <c r="C58" s="97">
        <f t="shared" si="10"/>
        <v>416</v>
      </c>
      <c r="D58" s="15">
        <f t="shared" si="6"/>
        <v>32448</v>
      </c>
      <c r="E58" s="15">
        <f t="shared" si="7"/>
        <v>18.78</v>
      </c>
      <c r="F58" s="90">
        <f t="shared" si="8"/>
        <v>82914</v>
      </c>
      <c r="G58" s="87">
        <f t="shared" si="9"/>
        <v>47.98</v>
      </c>
      <c r="H58" s="90">
        <f t="shared" si="4"/>
        <v>33165.599999999999</v>
      </c>
      <c r="I58" s="87">
        <f t="shared" si="2"/>
        <v>19.190000000000001</v>
      </c>
      <c r="J58" s="70"/>
      <c r="K58" s="91"/>
      <c r="L58" s="10"/>
      <c r="M58" s="10"/>
      <c r="N58" s="10"/>
      <c r="O58" s="10"/>
    </row>
    <row r="59" spans="1:15">
      <c r="A59" s="236"/>
      <c r="B59" s="60">
        <v>16</v>
      </c>
      <c r="C59" s="97">
        <f t="shared" si="10"/>
        <v>364</v>
      </c>
      <c r="D59" s="15">
        <f t="shared" si="6"/>
        <v>28392</v>
      </c>
      <c r="E59" s="15">
        <f t="shared" si="7"/>
        <v>16.43</v>
      </c>
      <c r="F59" s="90">
        <f t="shared" si="8"/>
        <v>80184</v>
      </c>
      <c r="G59" s="87">
        <f t="shared" si="9"/>
        <v>46.4</v>
      </c>
      <c r="H59" s="90">
        <f t="shared" si="4"/>
        <v>32073.599999999999</v>
      </c>
      <c r="I59" s="87">
        <f t="shared" si="2"/>
        <v>18.559999999999999</v>
      </c>
      <c r="J59" s="70"/>
      <c r="K59" s="91"/>
      <c r="L59" s="10"/>
      <c r="M59" s="10"/>
      <c r="N59" s="10"/>
      <c r="O59" s="10"/>
    </row>
    <row r="60" spans="1:15">
      <c r="A60" s="236"/>
      <c r="B60" s="60">
        <v>15</v>
      </c>
      <c r="C60" s="97">
        <f t="shared" si="10"/>
        <v>312</v>
      </c>
      <c r="D60" s="15">
        <f t="shared" si="6"/>
        <v>24336</v>
      </c>
      <c r="E60" s="15">
        <f t="shared" si="7"/>
        <v>14.08</v>
      </c>
      <c r="F60" s="90">
        <f t="shared" si="8"/>
        <v>77454</v>
      </c>
      <c r="G60" s="87">
        <f t="shared" si="9"/>
        <v>44.82</v>
      </c>
      <c r="H60" s="90">
        <f t="shared" si="4"/>
        <v>30981.599999999999</v>
      </c>
      <c r="I60" s="87">
        <f t="shared" si="2"/>
        <v>17.93</v>
      </c>
      <c r="J60" s="10"/>
      <c r="K60" s="91"/>
      <c r="L60" s="10"/>
      <c r="M60" s="10"/>
      <c r="N60" s="10"/>
      <c r="O60" s="10"/>
    </row>
    <row r="61" spans="1:15">
      <c r="A61" s="236"/>
      <c r="B61" s="60">
        <v>14</v>
      </c>
      <c r="C61" s="97">
        <f t="shared" si="10"/>
        <v>260</v>
      </c>
      <c r="D61" s="15">
        <f t="shared" si="6"/>
        <v>20280</v>
      </c>
      <c r="E61" s="15">
        <f t="shared" si="7"/>
        <v>11.74</v>
      </c>
      <c r="F61" s="90">
        <f t="shared" si="8"/>
        <v>74724</v>
      </c>
      <c r="G61" s="87">
        <f t="shared" si="9"/>
        <v>43.24</v>
      </c>
      <c r="H61" s="90">
        <f t="shared" si="4"/>
        <v>29889.599999999999</v>
      </c>
      <c r="I61" s="87">
        <f t="shared" si="2"/>
        <v>17.3</v>
      </c>
      <c r="J61" s="10"/>
      <c r="K61" s="91"/>
      <c r="L61" s="10"/>
      <c r="M61" s="10"/>
      <c r="N61" s="10"/>
      <c r="O61" s="10"/>
    </row>
    <row r="62" spans="1:15">
      <c r="A62" s="236"/>
      <c r="B62" s="60">
        <v>13</v>
      </c>
      <c r="C62" s="97">
        <f t="shared" si="10"/>
        <v>208</v>
      </c>
      <c r="D62" s="15">
        <f t="shared" si="6"/>
        <v>16224</v>
      </c>
      <c r="E62" s="15">
        <f t="shared" si="7"/>
        <v>9.39</v>
      </c>
      <c r="F62" s="90">
        <f t="shared" si="8"/>
        <v>71994</v>
      </c>
      <c r="G62" s="87">
        <f t="shared" si="9"/>
        <v>41.66</v>
      </c>
      <c r="H62" s="90">
        <f t="shared" si="4"/>
        <v>28797.599999999999</v>
      </c>
      <c r="I62" s="87">
        <f t="shared" si="2"/>
        <v>16.66</v>
      </c>
      <c r="J62" s="10"/>
      <c r="K62" s="91"/>
      <c r="L62" s="10"/>
      <c r="M62" s="10"/>
      <c r="N62" s="10"/>
      <c r="O62" s="10"/>
    </row>
    <row r="63" spans="1:15">
      <c r="A63" s="236"/>
      <c r="B63" s="60">
        <v>12</v>
      </c>
      <c r="C63" s="97">
        <f t="shared" si="10"/>
        <v>156</v>
      </c>
      <c r="D63" s="15">
        <f t="shared" si="6"/>
        <v>12168</v>
      </c>
      <c r="E63" s="15">
        <f t="shared" si="7"/>
        <v>7.04</v>
      </c>
      <c r="F63" s="90">
        <f t="shared" si="8"/>
        <v>69264</v>
      </c>
      <c r="G63" s="87">
        <f t="shared" si="9"/>
        <v>40.08</v>
      </c>
      <c r="H63" s="90">
        <f t="shared" si="4"/>
        <v>27705.599999999999</v>
      </c>
      <c r="I63" s="87">
        <f t="shared" si="2"/>
        <v>16.03</v>
      </c>
      <c r="J63" s="10"/>
      <c r="K63" s="91"/>
      <c r="L63" s="10"/>
      <c r="M63" s="10"/>
      <c r="N63" s="10"/>
      <c r="O63" s="10"/>
    </row>
    <row r="64" spans="1:15">
      <c r="A64" s="236"/>
      <c r="B64" s="60">
        <v>11</v>
      </c>
      <c r="C64" s="97">
        <f t="shared" si="10"/>
        <v>104</v>
      </c>
      <c r="D64" s="15">
        <f t="shared" si="6"/>
        <v>8112</v>
      </c>
      <c r="E64" s="15">
        <f t="shared" si="7"/>
        <v>4.6900000000000004</v>
      </c>
      <c r="F64" s="90">
        <f t="shared" si="8"/>
        <v>66534</v>
      </c>
      <c r="G64" s="87">
        <f t="shared" si="9"/>
        <v>38.5</v>
      </c>
      <c r="H64" s="90">
        <f t="shared" si="4"/>
        <v>26613.599999999999</v>
      </c>
      <c r="I64" s="87">
        <f t="shared" si="2"/>
        <v>15.4</v>
      </c>
      <c r="J64" s="10"/>
      <c r="K64" s="91"/>
      <c r="L64" s="10"/>
      <c r="M64" s="10"/>
      <c r="N64" s="10"/>
      <c r="O64" s="10"/>
    </row>
    <row r="65" spans="1:16">
      <c r="A65" s="237"/>
      <c r="B65" s="62">
        <v>10</v>
      </c>
      <c r="C65" s="100">
        <f>($C$22-M54)</f>
        <v>52</v>
      </c>
      <c r="D65" s="101">
        <f t="shared" si="6"/>
        <v>4056</v>
      </c>
      <c r="E65" s="101">
        <f>(D65/1728)</f>
        <v>2.35</v>
      </c>
      <c r="F65" s="95">
        <f>(((B65-$B$66)*($D$4+9)*$E$4)-D65)+$F$66</f>
        <v>63804</v>
      </c>
      <c r="G65" s="96">
        <f t="shared" si="9"/>
        <v>36.92</v>
      </c>
      <c r="H65" s="95">
        <f t="shared" si="4"/>
        <v>25521.599999999999</v>
      </c>
      <c r="I65" s="96">
        <f t="shared" si="2"/>
        <v>14.77</v>
      </c>
      <c r="J65" s="10"/>
      <c r="K65" s="10"/>
      <c r="L65" s="10"/>
      <c r="M65" s="10"/>
      <c r="N65" s="10"/>
      <c r="O65" s="91"/>
    </row>
    <row r="66" spans="1:16">
      <c r="A66" s="224" t="s">
        <v>11</v>
      </c>
      <c r="B66" s="63">
        <v>9</v>
      </c>
      <c r="C66" s="102">
        <v>0</v>
      </c>
      <c r="D66" s="103">
        <v>0</v>
      </c>
      <c r="E66" s="104">
        <v>0</v>
      </c>
      <c r="F66" s="90">
        <f t="shared" ref="F66:F73" si="11">B66*($D$4+9)*$E$4</f>
        <v>61074</v>
      </c>
      <c r="G66" s="87">
        <f t="shared" ref="G66:G73" si="12">F66/1728</f>
        <v>35.340000000000003</v>
      </c>
      <c r="H66" s="86">
        <f t="shared" si="4"/>
        <v>24429.599999999999</v>
      </c>
      <c r="I66" s="88">
        <f t="shared" si="2"/>
        <v>14.14</v>
      </c>
      <c r="J66" s="10"/>
      <c r="K66" s="10"/>
      <c r="L66" s="10"/>
      <c r="M66" s="10"/>
      <c r="N66" s="10"/>
      <c r="O66" s="91"/>
    </row>
    <row r="67" spans="1:16">
      <c r="A67" s="224"/>
      <c r="B67" s="60">
        <v>8</v>
      </c>
      <c r="C67" s="105">
        <v>0</v>
      </c>
      <c r="D67" s="106">
        <v>0</v>
      </c>
      <c r="E67" s="107">
        <v>0</v>
      </c>
      <c r="F67" s="90">
        <f t="shared" si="11"/>
        <v>54288</v>
      </c>
      <c r="G67" s="87">
        <f t="shared" si="12"/>
        <v>31.42</v>
      </c>
      <c r="H67" s="90">
        <f t="shared" si="4"/>
        <v>21715.200000000001</v>
      </c>
      <c r="I67" s="87">
        <f t="shared" si="2"/>
        <v>12.57</v>
      </c>
      <c r="J67" s="10"/>
      <c r="K67" s="10"/>
      <c r="L67" s="10"/>
      <c r="M67" s="10"/>
      <c r="N67" s="10"/>
      <c r="O67" s="91"/>
    </row>
    <row r="68" spans="1:16">
      <c r="A68" s="224"/>
      <c r="B68" s="60">
        <v>7</v>
      </c>
      <c r="C68" s="105">
        <v>0</v>
      </c>
      <c r="D68" s="106">
        <v>0</v>
      </c>
      <c r="E68" s="107">
        <v>0</v>
      </c>
      <c r="F68" s="90">
        <f t="shared" si="11"/>
        <v>47502</v>
      </c>
      <c r="G68" s="87">
        <f t="shared" si="12"/>
        <v>27.49</v>
      </c>
      <c r="H68" s="90">
        <f t="shared" si="4"/>
        <v>19000.8</v>
      </c>
      <c r="I68" s="87">
        <f t="shared" si="2"/>
        <v>11</v>
      </c>
      <c r="J68" s="10"/>
      <c r="K68" s="10"/>
      <c r="L68" s="10"/>
      <c r="M68" s="10"/>
      <c r="N68" s="10"/>
      <c r="O68" s="91"/>
    </row>
    <row r="69" spans="1:16">
      <c r="A69" s="224"/>
      <c r="B69" s="60">
        <v>6</v>
      </c>
      <c r="C69" s="105">
        <v>0</v>
      </c>
      <c r="D69" s="106">
        <v>0</v>
      </c>
      <c r="E69" s="107">
        <v>0</v>
      </c>
      <c r="F69" s="90">
        <f t="shared" si="11"/>
        <v>40716</v>
      </c>
      <c r="G69" s="87">
        <f t="shared" si="12"/>
        <v>23.56</v>
      </c>
      <c r="H69" s="90">
        <f t="shared" si="4"/>
        <v>16286.4</v>
      </c>
      <c r="I69" s="87">
        <f t="shared" si="2"/>
        <v>9.42</v>
      </c>
      <c r="J69" s="10"/>
      <c r="K69" s="10"/>
      <c r="L69" s="10"/>
      <c r="M69" s="10"/>
      <c r="N69" s="10"/>
      <c r="O69" s="91"/>
    </row>
    <row r="70" spans="1:16">
      <c r="A70" s="224"/>
      <c r="B70" s="60">
        <v>5</v>
      </c>
      <c r="C70" s="105">
        <v>0</v>
      </c>
      <c r="D70" s="106">
        <v>0</v>
      </c>
      <c r="E70" s="107">
        <v>0</v>
      </c>
      <c r="F70" s="90">
        <f t="shared" si="11"/>
        <v>33930</v>
      </c>
      <c r="G70" s="87">
        <f t="shared" si="12"/>
        <v>19.64</v>
      </c>
      <c r="H70" s="90">
        <f t="shared" si="4"/>
        <v>13572</v>
      </c>
      <c r="I70" s="87">
        <f t="shared" si="2"/>
        <v>7.86</v>
      </c>
      <c r="J70" s="10"/>
      <c r="K70" s="10"/>
      <c r="L70" s="10"/>
      <c r="M70" s="10"/>
      <c r="N70" s="10"/>
      <c r="O70" s="91"/>
    </row>
    <row r="71" spans="1:16">
      <c r="A71" s="224"/>
      <c r="B71" s="60">
        <v>4</v>
      </c>
      <c r="C71" s="105">
        <v>0</v>
      </c>
      <c r="D71" s="106">
        <v>0</v>
      </c>
      <c r="E71" s="107">
        <v>0</v>
      </c>
      <c r="F71" s="90">
        <f t="shared" si="11"/>
        <v>27144</v>
      </c>
      <c r="G71" s="87">
        <f t="shared" si="12"/>
        <v>15.71</v>
      </c>
      <c r="H71" s="90">
        <f t="shared" si="4"/>
        <v>10857.6</v>
      </c>
      <c r="I71" s="87">
        <f t="shared" si="2"/>
        <v>6.28</v>
      </c>
      <c r="J71" s="10"/>
      <c r="K71" s="10"/>
      <c r="L71" s="10"/>
      <c r="M71" s="10"/>
      <c r="N71" s="10"/>
      <c r="O71" s="91"/>
    </row>
    <row r="72" spans="1:16">
      <c r="A72" s="224"/>
      <c r="B72" s="60">
        <v>3</v>
      </c>
      <c r="C72" s="105">
        <v>0</v>
      </c>
      <c r="D72" s="106">
        <v>0</v>
      </c>
      <c r="E72" s="107">
        <v>0</v>
      </c>
      <c r="F72" s="90">
        <f t="shared" si="11"/>
        <v>20358</v>
      </c>
      <c r="G72" s="87">
        <f t="shared" si="12"/>
        <v>11.78</v>
      </c>
      <c r="H72" s="90">
        <f t="shared" si="4"/>
        <v>8143.2</v>
      </c>
      <c r="I72" s="87">
        <f t="shared" si="2"/>
        <v>4.71</v>
      </c>
      <c r="J72" s="10"/>
      <c r="K72" s="10"/>
      <c r="L72" s="10"/>
      <c r="M72" s="10"/>
      <c r="N72" s="10"/>
      <c r="O72" s="91"/>
    </row>
    <row r="73" spans="1:16">
      <c r="A73" s="224"/>
      <c r="B73" s="60">
        <v>2</v>
      </c>
      <c r="C73" s="105">
        <v>0</v>
      </c>
      <c r="D73" s="106">
        <v>0</v>
      </c>
      <c r="E73" s="107">
        <v>0</v>
      </c>
      <c r="F73" s="90">
        <f t="shared" si="11"/>
        <v>13572</v>
      </c>
      <c r="G73" s="87">
        <f t="shared" si="12"/>
        <v>7.85</v>
      </c>
      <c r="H73" s="90">
        <f t="shared" si="4"/>
        <v>5428.8</v>
      </c>
      <c r="I73" s="87">
        <f t="shared" si="2"/>
        <v>3.14</v>
      </c>
      <c r="J73" s="10"/>
      <c r="K73" s="10"/>
      <c r="L73" s="10"/>
      <c r="M73" s="10"/>
      <c r="N73" s="10"/>
      <c r="O73" s="91"/>
    </row>
    <row r="74" spans="1:16">
      <c r="A74" s="224"/>
      <c r="B74" s="62">
        <v>1</v>
      </c>
      <c r="C74" s="108">
        <v>0</v>
      </c>
      <c r="D74" s="109">
        <v>0</v>
      </c>
      <c r="E74" s="110">
        <v>0</v>
      </c>
      <c r="F74" s="95">
        <f>B74*($D$4+9)*$E$4</f>
        <v>6786</v>
      </c>
      <c r="G74" s="96">
        <f>F74/1728</f>
        <v>3.93</v>
      </c>
      <c r="H74" s="95">
        <f t="shared" si="4"/>
        <v>2714.4</v>
      </c>
      <c r="I74" s="96">
        <f t="shared" si="2"/>
        <v>1.57</v>
      </c>
      <c r="J74" s="10"/>
      <c r="K74" s="10"/>
      <c r="L74" s="10"/>
      <c r="M74" s="10"/>
      <c r="N74" s="10"/>
      <c r="O74" s="91"/>
    </row>
    <row r="75" spans="1:16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91"/>
    </row>
    <row r="76" spans="1:16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91"/>
      <c r="O76" s="10"/>
      <c r="P76" s="10"/>
    </row>
    <row r="77" spans="1:16">
      <c r="A77" s="10"/>
      <c r="B77" s="10" t="s">
        <v>15</v>
      </c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91"/>
      <c r="P77" s="10"/>
    </row>
    <row r="78" spans="1:16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</row>
    <row r="79" spans="1:16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</row>
    <row r="80" spans="1:16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</row>
    <row r="81" spans="1:16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</row>
    <row r="82" spans="1:16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</row>
    <row r="83" spans="1:16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</row>
    <row r="84" spans="1:16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</row>
    <row r="85" spans="1:16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</row>
    <row r="86" spans="1:16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</row>
    <row r="87" spans="1:16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</row>
    <row r="88" spans="1:16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</row>
    <row r="89" spans="1:16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</row>
    <row r="90" spans="1:16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</row>
    <row r="91" spans="1:16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</row>
    <row r="92" spans="1:16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</row>
    <row r="93" spans="1:16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</row>
    <row r="94" spans="1:16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</row>
    <row r="95" spans="1:16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</row>
    <row r="96" spans="1:16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</row>
    <row r="97" spans="1:16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</row>
    <row r="98" spans="1:16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</row>
    <row r="99" spans="1:16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</row>
    <row r="100" spans="1:16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</row>
    <row r="101" spans="1:16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</row>
    <row r="102" spans="1:16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</row>
    <row r="103" spans="1:16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</row>
    <row r="104" spans="1:16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</row>
    <row r="105" spans="1:16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</row>
    <row r="106" spans="1:16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</row>
    <row r="107" spans="1:16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</row>
    <row r="108" spans="1:16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</row>
    <row r="109" spans="1:16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</row>
    <row r="110" spans="1:16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</row>
    <row r="111" spans="1:16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</row>
    <row r="112" spans="1:16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</row>
    <row r="113" spans="1:16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</row>
    <row r="114" spans="1:16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</row>
    <row r="115" spans="1:16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</row>
    <row r="116" spans="1:16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</row>
    <row r="117" spans="1:16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</row>
    <row r="118" spans="1:16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</row>
    <row r="119" spans="1:16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</row>
    <row r="120" spans="1:16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</row>
    <row r="121" spans="1:16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</row>
    <row r="122" spans="1:16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</row>
    <row r="123" spans="1:16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</row>
    <row r="124" spans="1:16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</row>
    <row r="125" spans="1:16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</row>
    <row r="126" spans="1:16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</row>
    <row r="127" spans="1:16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</row>
    <row r="128" spans="1:16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</row>
    <row r="129" spans="1:16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</row>
    <row r="130" spans="1:16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</row>
    <row r="131" spans="1:16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</row>
    <row r="132" spans="1:16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</row>
    <row r="133" spans="1:16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</row>
    <row r="134" spans="1:16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</row>
    <row r="135" spans="1:16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</row>
    <row r="136" spans="1:16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</row>
    <row r="137" spans="1:16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</row>
    <row r="138" spans="1:16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</row>
    <row r="139" spans="1:16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</row>
    <row r="140" spans="1:16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</row>
    <row r="141" spans="1:16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</row>
    <row r="142" spans="1:16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</row>
    <row r="143" spans="1:16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</row>
    <row r="144" spans="1:16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</row>
    <row r="145" spans="1:16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</row>
    <row r="146" spans="1:16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</row>
    <row r="147" spans="1:16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</row>
    <row r="148" spans="1:16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</row>
    <row r="149" spans="1:16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</row>
    <row r="150" spans="1:16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</row>
    <row r="151" spans="1:16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</row>
    <row r="152" spans="1:16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</row>
    <row r="153" spans="1:16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</row>
    <row r="154" spans="1:16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</row>
    <row r="155" spans="1:16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</row>
    <row r="156" spans="1:16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</row>
    <row r="157" spans="1:16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</row>
    <row r="158" spans="1:16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</row>
    <row r="159" spans="1:16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</row>
    <row r="160" spans="1:16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</row>
    <row r="161" spans="1:16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</row>
    <row r="162" spans="1:16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</row>
    <row r="163" spans="1:16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</row>
    <row r="164" spans="1:16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</row>
    <row r="165" spans="1:16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</row>
    <row r="166" spans="1:16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</row>
    <row r="167" spans="1:16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</row>
    <row r="168" spans="1:16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</row>
    <row r="169" spans="1:16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</row>
    <row r="170" spans="1:16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</row>
    <row r="171" spans="1:16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</row>
    <row r="172" spans="1:16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</row>
    <row r="173" spans="1:16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</row>
    <row r="174" spans="1:16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</row>
    <row r="175" spans="1:16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</row>
    <row r="176" spans="1:16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</row>
    <row r="177" spans="1:16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</row>
    <row r="178" spans="1:16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</row>
    <row r="179" spans="1:16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</row>
    <row r="180" spans="1:16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</row>
    <row r="181" spans="1:16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</row>
    <row r="182" spans="1:16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</row>
    <row r="183" spans="1:16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</row>
    <row r="184" spans="1:16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</row>
    <row r="185" spans="1:16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</row>
    <row r="186" spans="1:16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</row>
    <row r="187" spans="1:16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</row>
    <row r="188" spans="1:16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</row>
    <row r="189" spans="1:16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</row>
    <row r="190" spans="1:16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</row>
    <row r="191" spans="1:16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</row>
    <row r="192" spans="1:16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</row>
    <row r="193" spans="1:16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</row>
    <row r="194" spans="1:16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</row>
    <row r="195" spans="1:16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</row>
    <row r="196" spans="1:16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</row>
    <row r="197" spans="1:16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</row>
    <row r="198" spans="1:16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</row>
    <row r="199" spans="1:16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</row>
    <row r="200" spans="1:16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</row>
    <row r="201" spans="1:16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</row>
    <row r="202" spans="1:16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</row>
    <row r="203" spans="1:16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</row>
    <row r="204" spans="1:16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</row>
    <row r="205" spans="1:16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</row>
    <row r="206" spans="1:16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</row>
    <row r="207" spans="1:16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</row>
    <row r="208" spans="1:16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</row>
    <row r="209" spans="1:16">
      <c r="A209" s="10"/>
      <c r="J209" s="10"/>
      <c r="K209" s="10"/>
      <c r="L209" s="10"/>
      <c r="M209" s="10"/>
      <c r="N209" s="10"/>
      <c r="O209" s="10"/>
      <c r="P209" s="10"/>
    </row>
  </sheetData>
  <mergeCells count="8">
    <mergeCell ref="L9:N9"/>
    <mergeCell ref="A66:A74"/>
    <mergeCell ref="C8:E8"/>
    <mergeCell ref="C1:F1"/>
    <mergeCell ref="F8:G8"/>
    <mergeCell ref="H8:I8"/>
    <mergeCell ref="A10:A21"/>
    <mergeCell ref="A22:A65"/>
  </mergeCells>
  <phoneticPr fontId="21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sheetPr published="0" codeName="Sheet6" enableFormatConditionsCalculation="0"/>
  <dimension ref="A1:S368"/>
  <sheetViews>
    <sheetView topLeftCell="F7" workbookViewId="0">
      <selection activeCell="G233" sqref="G233"/>
    </sheetView>
  </sheetViews>
  <sheetFormatPr defaultColWidth="8.85546875" defaultRowHeight="15"/>
  <cols>
    <col min="1" max="2" width="6.42578125" customWidth="1"/>
    <col min="3" max="6" width="18.7109375" customWidth="1"/>
    <col min="7" max="7" width="16.7109375" customWidth="1"/>
    <col min="8" max="8" width="13.42578125" customWidth="1"/>
    <col min="9" max="9" width="14" customWidth="1"/>
    <col min="10" max="10" width="15" customWidth="1"/>
    <col min="11" max="11" width="6.42578125" customWidth="1"/>
    <col min="12" max="12" width="3.28515625" hidden="1" customWidth="1"/>
    <col min="13" max="13" width="22.140625" customWidth="1"/>
    <col min="14" max="14" width="23.42578125" customWidth="1"/>
    <col min="15" max="15" width="25.28515625" customWidth="1"/>
    <col min="16" max="16" width="3.140625" customWidth="1"/>
    <col min="17" max="18" width="18.28515625" customWidth="1"/>
  </cols>
  <sheetData>
    <row r="1" spans="1:19" ht="33" customHeight="1">
      <c r="A1" s="10"/>
      <c r="B1" s="10"/>
      <c r="C1" s="68" t="s">
        <v>3</v>
      </c>
      <c r="D1" s="232" t="s">
        <v>7</v>
      </c>
      <c r="E1" s="232"/>
      <c r="F1" s="232"/>
      <c r="G1" s="232"/>
      <c r="L1" s="69"/>
      <c r="M1" s="69"/>
      <c r="N1" s="69"/>
      <c r="O1" s="69"/>
      <c r="P1" s="69"/>
      <c r="Q1" s="40"/>
    </row>
    <row r="2" spans="1:19" ht="5.25" customHeight="1">
      <c r="A2" s="10"/>
      <c r="B2" s="10"/>
      <c r="C2" s="70"/>
      <c r="D2" s="10"/>
      <c r="E2" s="10"/>
      <c r="F2" s="10"/>
      <c r="G2" s="10"/>
      <c r="L2" s="40"/>
      <c r="M2" s="40"/>
      <c r="N2" s="40"/>
      <c r="O2" s="40"/>
      <c r="P2" s="40"/>
      <c r="Q2" s="40"/>
    </row>
    <row r="3" spans="1:19" ht="28.5" customHeight="1">
      <c r="A3" s="10"/>
      <c r="B3" s="10"/>
      <c r="C3" s="41" t="s">
        <v>0</v>
      </c>
      <c r="D3" s="12" t="s">
        <v>42</v>
      </c>
      <c r="E3" s="12" t="s">
        <v>41</v>
      </c>
      <c r="F3" s="12" t="s">
        <v>43</v>
      </c>
      <c r="G3" s="71"/>
      <c r="L3" s="72"/>
      <c r="M3" s="12" t="s">
        <v>4</v>
      </c>
      <c r="N3" s="12" t="s">
        <v>5</v>
      </c>
      <c r="O3" s="71"/>
      <c r="P3" s="40"/>
      <c r="Q3" s="10"/>
    </row>
    <row r="4" spans="1:19" ht="15" customHeight="1">
      <c r="A4" s="10"/>
      <c r="B4" s="10"/>
      <c r="C4" s="14" t="s">
        <v>1</v>
      </c>
      <c r="D4" s="15">
        <v>44</v>
      </c>
      <c r="E4" s="15">
        <v>78</v>
      </c>
      <c r="F4" s="15">
        <v>78</v>
      </c>
      <c r="G4" s="73"/>
      <c r="L4" s="74"/>
      <c r="M4" s="75">
        <f>((2/3)*D4*E4)+((2/3)*D4*E4)*0.0314</f>
        <v>2359.84</v>
      </c>
      <c r="N4" s="76">
        <f>M4*F4</f>
        <v>184067.52</v>
      </c>
      <c r="O4" s="76"/>
      <c r="P4" s="40"/>
      <c r="Q4" s="40"/>
    </row>
    <row r="5" spans="1:19">
      <c r="A5" s="10"/>
      <c r="B5" s="10"/>
      <c r="C5" s="77" t="s">
        <v>10</v>
      </c>
      <c r="D5" s="17">
        <f>D4/12</f>
        <v>3.67</v>
      </c>
      <c r="E5" s="17">
        <f>E4/12</f>
        <v>6.5</v>
      </c>
      <c r="F5" s="17">
        <f>F4/12</f>
        <v>6.5</v>
      </c>
      <c r="G5" s="73"/>
      <c r="L5" s="74"/>
      <c r="M5" s="10"/>
      <c r="N5" s="10"/>
      <c r="O5" s="10"/>
      <c r="P5" s="40"/>
      <c r="Q5" s="40"/>
    </row>
    <row r="6" spans="1:19">
      <c r="A6" s="10"/>
      <c r="B6" s="10"/>
      <c r="C6" s="10"/>
      <c r="D6" s="10"/>
      <c r="E6" s="10"/>
      <c r="F6" s="10"/>
      <c r="G6" s="70"/>
      <c r="H6" s="78"/>
      <c r="I6" s="78"/>
      <c r="J6" s="78"/>
      <c r="K6" s="78"/>
      <c r="L6" s="79"/>
      <c r="M6" s="80" t="s">
        <v>8</v>
      </c>
      <c r="N6" s="80" t="s">
        <v>9</v>
      </c>
      <c r="O6" s="81"/>
      <c r="P6" s="40"/>
      <c r="Q6" s="40"/>
    </row>
    <row r="7" spans="1:19">
      <c r="A7" s="10"/>
      <c r="B7" s="10"/>
      <c r="C7" s="10"/>
      <c r="D7" s="10"/>
      <c r="E7" s="10"/>
      <c r="F7" s="10"/>
      <c r="G7" s="70"/>
      <c r="H7" s="78"/>
      <c r="I7" s="78"/>
      <c r="J7" s="78"/>
      <c r="K7" s="78"/>
      <c r="L7" s="79"/>
      <c r="M7" s="82">
        <f>M4/144</f>
        <v>16.39</v>
      </c>
      <c r="N7" s="82">
        <f>(N4/1728)</f>
        <v>106.52</v>
      </c>
      <c r="O7" s="82"/>
      <c r="P7" s="40"/>
      <c r="Q7" s="40"/>
      <c r="R7" s="3"/>
    </row>
    <row r="8" spans="1:19" ht="21.75" customHeight="1">
      <c r="A8" s="10"/>
      <c r="B8" s="10"/>
      <c r="C8" s="40"/>
      <c r="D8" s="231" t="s">
        <v>19</v>
      </c>
      <c r="E8" s="231"/>
      <c r="F8" s="231"/>
      <c r="G8" s="233" t="s">
        <v>25</v>
      </c>
      <c r="H8" s="234"/>
      <c r="I8" s="233" t="s">
        <v>28</v>
      </c>
      <c r="J8" s="234"/>
      <c r="K8" s="10"/>
      <c r="L8" s="10"/>
      <c r="M8" s="10"/>
      <c r="N8" s="10"/>
      <c r="O8" s="10"/>
      <c r="P8" s="10"/>
      <c r="Q8" s="79"/>
      <c r="R8" s="2"/>
      <c r="S8" s="2"/>
    </row>
    <row r="9" spans="1:19" ht="49.5" customHeight="1">
      <c r="A9" s="40"/>
      <c r="B9" s="120"/>
      <c r="C9" s="41" t="s">
        <v>17</v>
      </c>
      <c r="D9" s="12" t="s">
        <v>2</v>
      </c>
      <c r="E9" s="12" t="s">
        <v>5</v>
      </c>
      <c r="F9" s="12" t="s">
        <v>6</v>
      </c>
      <c r="G9" s="83" t="s">
        <v>26</v>
      </c>
      <c r="H9" s="84" t="s">
        <v>27</v>
      </c>
      <c r="I9" s="83" t="s">
        <v>26</v>
      </c>
      <c r="J9" s="84" t="s">
        <v>27</v>
      </c>
      <c r="K9" s="10"/>
      <c r="L9" s="10"/>
      <c r="M9" s="239" t="s">
        <v>16</v>
      </c>
      <c r="N9" s="239"/>
      <c r="O9" s="128"/>
      <c r="P9" s="71"/>
      <c r="Q9" s="10"/>
    </row>
    <row r="10" spans="1:19" ht="15" customHeight="1">
      <c r="A10" s="224" t="s">
        <v>12</v>
      </c>
      <c r="B10" s="124">
        <v>90</v>
      </c>
      <c r="C10" s="122">
        <f t="shared" ref="C10:C73" si="0">C11+1</f>
        <v>224</v>
      </c>
      <c r="D10" s="85">
        <v>0</v>
      </c>
      <c r="E10" s="85">
        <v>0</v>
      </c>
      <c r="F10" s="85">
        <v>0</v>
      </c>
      <c r="G10" s="90">
        <f t="shared" ref="G10:G73" si="1">((C10-$C$100)*($E$4+9)*$F$4)+$G$100</f>
        <v>1341600</v>
      </c>
      <c r="H10" s="87">
        <f t="shared" ref="H10:H73" si="2">G10/1728</f>
        <v>776.39</v>
      </c>
      <c r="I10" s="90">
        <f t="shared" ref="I10:I73" si="3">G10*0.4</f>
        <v>536640</v>
      </c>
      <c r="J10" s="87">
        <f t="shared" ref="J10:J73" si="4">H10*0.4</f>
        <v>310.56</v>
      </c>
      <c r="K10" s="10"/>
      <c r="L10" s="10"/>
      <c r="M10" s="112" t="s">
        <v>46</v>
      </c>
      <c r="N10" s="12" t="s">
        <v>47</v>
      </c>
      <c r="O10" s="71"/>
      <c r="P10" s="10"/>
    </row>
    <row r="11" spans="1:19" ht="15" customHeight="1">
      <c r="A11" s="224"/>
      <c r="B11" s="125">
        <v>89</v>
      </c>
      <c r="C11" s="123">
        <f t="shared" si="0"/>
        <v>223</v>
      </c>
      <c r="D11" s="85">
        <v>0</v>
      </c>
      <c r="E11" s="85">
        <v>0</v>
      </c>
      <c r="F11" s="85">
        <v>0</v>
      </c>
      <c r="G11" s="90">
        <f t="shared" si="1"/>
        <v>1334814</v>
      </c>
      <c r="H11" s="87">
        <f t="shared" si="2"/>
        <v>772.46</v>
      </c>
      <c r="I11" s="90">
        <f t="shared" si="3"/>
        <v>533925.6</v>
      </c>
      <c r="J11" s="87">
        <f t="shared" si="4"/>
        <v>308.98</v>
      </c>
      <c r="K11" s="10"/>
      <c r="L11" s="10"/>
      <c r="M11" s="57">
        <v>44</v>
      </c>
      <c r="N11" s="91">
        <f t="shared" ref="N11:N54" si="5">(2/3)*($D$4-M11)*$E$4</f>
        <v>0</v>
      </c>
      <c r="O11" s="71"/>
      <c r="P11" s="10"/>
    </row>
    <row r="12" spans="1:19" ht="15" customHeight="1">
      <c r="A12" s="224"/>
      <c r="B12" s="125">
        <v>88</v>
      </c>
      <c r="C12" s="123">
        <f t="shared" si="0"/>
        <v>222</v>
      </c>
      <c r="D12" s="85">
        <v>0</v>
      </c>
      <c r="E12" s="85">
        <v>0</v>
      </c>
      <c r="F12" s="85">
        <v>0</v>
      </c>
      <c r="G12" s="90">
        <f t="shared" si="1"/>
        <v>1328028</v>
      </c>
      <c r="H12" s="87">
        <f t="shared" si="2"/>
        <v>768.53</v>
      </c>
      <c r="I12" s="90">
        <f t="shared" si="3"/>
        <v>531211.19999999995</v>
      </c>
      <c r="J12" s="87">
        <f t="shared" si="4"/>
        <v>307.41000000000003</v>
      </c>
      <c r="K12" s="10"/>
      <c r="L12" s="10"/>
      <c r="M12" s="57">
        <v>43</v>
      </c>
      <c r="N12" s="91">
        <f t="shared" si="5"/>
        <v>52</v>
      </c>
      <c r="O12" s="71"/>
      <c r="P12" s="10"/>
    </row>
    <row r="13" spans="1:19" ht="15" customHeight="1">
      <c r="A13" s="224"/>
      <c r="B13" s="125">
        <v>87</v>
      </c>
      <c r="C13" s="123">
        <f t="shared" si="0"/>
        <v>221</v>
      </c>
      <c r="D13" s="85">
        <v>0</v>
      </c>
      <c r="E13" s="85">
        <v>0</v>
      </c>
      <c r="F13" s="85">
        <v>0</v>
      </c>
      <c r="G13" s="90">
        <f t="shared" si="1"/>
        <v>1321242</v>
      </c>
      <c r="H13" s="87">
        <f t="shared" si="2"/>
        <v>764.61</v>
      </c>
      <c r="I13" s="90">
        <f t="shared" si="3"/>
        <v>528496.80000000005</v>
      </c>
      <c r="J13" s="87">
        <f t="shared" si="4"/>
        <v>305.83999999999997</v>
      </c>
      <c r="K13" s="10"/>
      <c r="L13" s="10"/>
      <c r="M13" s="57">
        <v>42</v>
      </c>
      <c r="N13" s="91">
        <f t="shared" si="5"/>
        <v>104</v>
      </c>
      <c r="O13" s="71"/>
      <c r="P13" s="10"/>
    </row>
    <row r="14" spans="1:19" ht="15" customHeight="1">
      <c r="A14" s="224"/>
      <c r="B14" s="125">
        <v>86</v>
      </c>
      <c r="C14" s="123">
        <f t="shared" si="0"/>
        <v>220</v>
      </c>
      <c r="D14" s="85">
        <v>0</v>
      </c>
      <c r="E14" s="85">
        <v>0</v>
      </c>
      <c r="F14" s="85">
        <v>0</v>
      </c>
      <c r="G14" s="90">
        <f t="shared" si="1"/>
        <v>1314456</v>
      </c>
      <c r="H14" s="87">
        <f t="shared" si="2"/>
        <v>760.68</v>
      </c>
      <c r="I14" s="90">
        <f t="shared" si="3"/>
        <v>525782.4</v>
      </c>
      <c r="J14" s="87">
        <f t="shared" si="4"/>
        <v>304.27</v>
      </c>
      <c r="K14" s="10"/>
      <c r="L14" s="10"/>
      <c r="M14" s="57">
        <v>41</v>
      </c>
      <c r="N14" s="91">
        <f t="shared" si="5"/>
        <v>156</v>
      </c>
      <c r="O14" s="71"/>
      <c r="P14" s="10"/>
    </row>
    <row r="15" spans="1:19" ht="15" customHeight="1">
      <c r="A15" s="224"/>
      <c r="B15" s="125">
        <v>85</v>
      </c>
      <c r="C15" s="123">
        <f t="shared" si="0"/>
        <v>219</v>
      </c>
      <c r="D15" s="85">
        <v>0</v>
      </c>
      <c r="E15" s="85">
        <v>0</v>
      </c>
      <c r="F15" s="85">
        <v>0</v>
      </c>
      <c r="G15" s="90">
        <f t="shared" si="1"/>
        <v>1307670</v>
      </c>
      <c r="H15" s="87">
        <f t="shared" si="2"/>
        <v>756.75</v>
      </c>
      <c r="I15" s="90">
        <f t="shared" si="3"/>
        <v>523068</v>
      </c>
      <c r="J15" s="87">
        <f t="shared" si="4"/>
        <v>302.7</v>
      </c>
      <c r="K15" s="10"/>
      <c r="L15" s="10"/>
      <c r="M15" s="57">
        <v>40</v>
      </c>
      <c r="N15" s="91">
        <f t="shared" si="5"/>
        <v>208</v>
      </c>
      <c r="O15" s="71"/>
      <c r="P15" s="10"/>
    </row>
    <row r="16" spans="1:19" ht="15" customHeight="1">
      <c r="A16" s="224"/>
      <c r="B16" s="125">
        <v>84</v>
      </c>
      <c r="C16" s="123">
        <f t="shared" si="0"/>
        <v>218</v>
      </c>
      <c r="D16" s="85">
        <v>0</v>
      </c>
      <c r="E16" s="85">
        <v>0</v>
      </c>
      <c r="F16" s="85">
        <v>0</v>
      </c>
      <c r="G16" s="90">
        <f t="shared" si="1"/>
        <v>1300884</v>
      </c>
      <c r="H16" s="87">
        <f t="shared" si="2"/>
        <v>752.83</v>
      </c>
      <c r="I16" s="90">
        <f t="shared" si="3"/>
        <v>520353.6</v>
      </c>
      <c r="J16" s="87">
        <f t="shared" si="4"/>
        <v>301.13</v>
      </c>
      <c r="K16" s="10"/>
      <c r="L16" s="10"/>
      <c r="M16" s="57">
        <v>39</v>
      </c>
      <c r="N16" s="91">
        <f t="shared" si="5"/>
        <v>260</v>
      </c>
      <c r="O16" s="71"/>
      <c r="P16" s="10"/>
    </row>
    <row r="17" spans="1:16" ht="15" customHeight="1">
      <c r="A17" s="224"/>
      <c r="B17" s="125">
        <v>83</v>
      </c>
      <c r="C17" s="123">
        <f t="shared" si="0"/>
        <v>217</v>
      </c>
      <c r="D17" s="85">
        <v>0</v>
      </c>
      <c r="E17" s="85">
        <v>0</v>
      </c>
      <c r="F17" s="85">
        <v>0</v>
      </c>
      <c r="G17" s="90">
        <f t="shared" si="1"/>
        <v>1294098</v>
      </c>
      <c r="H17" s="87">
        <f t="shared" si="2"/>
        <v>748.9</v>
      </c>
      <c r="I17" s="90">
        <f t="shared" si="3"/>
        <v>517639.2</v>
      </c>
      <c r="J17" s="87">
        <f t="shared" si="4"/>
        <v>299.56</v>
      </c>
      <c r="K17" s="10"/>
      <c r="L17" s="10"/>
      <c r="M17" s="58">
        <v>38</v>
      </c>
      <c r="N17" s="91">
        <f t="shared" si="5"/>
        <v>312</v>
      </c>
      <c r="O17" s="71"/>
      <c r="P17" s="10"/>
    </row>
    <row r="18" spans="1:16" ht="15" customHeight="1">
      <c r="A18" s="224"/>
      <c r="B18" s="125">
        <v>82</v>
      </c>
      <c r="C18" s="123">
        <f t="shared" si="0"/>
        <v>216</v>
      </c>
      <c r="D18" s="85">
        <v>0</v>
      </c>
      <c r="E18" s="85">
        <v>0</v>
      </c>
      <c r="F18" s="85">
        <v>0</v>
      </c>
      <c r="G18" s="90">
        <f t="shared" si="1"/>
        <v>1287312</v>
      </c>
      <c r="H18" s="87">
        <f t="shared" si="2"/>
        <v>744.97</v>
      </c>
      <c r="I18" s="90">
        <f t="shared" si="3"/>
        <v>514924.79999999999</v>
      </c>
      <c r="J18" s="87">
        <f t="shared" si="4"/>
        <v>297.99</v>
      </c>
      <c r="K18" s="10"/>
      <c r="L18" s="10"/>
      <c r="M18" s="60">
        <v>37</v>
      </c>
      <c r="N18" s="91">
        <f t="shared" si="5"/>
        <v>364</v>
      </c>
      <c r="O18" s="71"/>
      <c r="P18" s="10"/>
    </row>
    <row r="19" spans="1:16" ht="15" customHeight="1">
      <c r="A19" s="224"/>
      <c r="B19" s="125">
        <v>81</v>
      </c>
      <c r="C19" s="123">
        <f t="shared" si="0"/>
        <v>215</v>
      </c>
      <c r="D19" s="85">
        <v>0</v>
      </c>
      <c r="E19" s="85">
        <v>0</v>
      </c>
      <c r="F19" s="85">
        <v>0</v>
      </c>
      <c r="G19" s="90">
        <f t="shared" si="1"/>
        <v>1280526</v>
      </c>
      <c r="H19" s="87">
        <f t="shared" si="2"/>
        <v>741.05</v>
      </c>
      <c r="I19" s="90">
        <f t="shared" si="3"/>
        <v>512210.4</v>
      </c>
      <c r="J19" s="87">
        <f t="shared" si="4"/>
        <v>296.42</v>
      </c>
      <c r="K19" s="10"/>
      <c r="L19" s="10"/>
      <c r="M19" s="60">
        <v>36</v>
      </c>
      <c r="N19" s="91">
        <f t="shared" si="5"/>
        <v>416</v>
      </c>
      <c r="O19" s="71"/>
      <c r="P19" s="10"/>
    </row>
    <row r="20" spans="1:16" ht="15" customHeight="1">
      <c r="A20" s="224"/>
      <c r="B20" s="125">
        <v>80</v>
      </c>
      <c r="C20" s="123">
        <f t="shared" si="0"/>
        <v>214</v>
      </c>
      <c r="D20" s="85">
        <v>0</v>
      </c>
      <c r="E20" s="85">
        <v>0</v>
      </c>
      <c r="F20" s="85">
        <v>0</v>
      </c>
      <c r="G20" s="90">
        <f t="shared" si="1"/>
        <v>1273740</v>
      </c>
      <c r="H20" s="87">
        <f t="shared" si="2"/>
        <v>737.12</v>
      </c>
      <c r="I20" s="90">
        <f t="shared" si="3"/>
        <v>509496</v>
      </c>
      <c r="J20" s="87">
        <f t="shared" si="4"/>
        <v>294.85000000000002</v>
      </c>
      <c r="K20" s="10"/>
      <c r="L20" s="10"/>
      <c r="M20" s="60">
        <v>35</v>
      </c>
      <c r="N20" s="91">
        <f t="shared" si="5"/>
        <v>468</v>
      </c>
      <c r="O20" s="71"/>
      <c r="P20" s="10"/>
    </row>
    <row r="21" spans="1:16" ht="15" customHeight="1">
      <c r="A21" s="224"/>
      <c r="B21" s="125">
        <v>79</v>
      </c>
      <c r="C21" s="123">
        <f t="shared" si="0"/>
        <v>213</v>
      </c>
      <c r="D21" s="85">
        <v>0</v>
      </c>
      <c r="E21" s="85">
        <v>0</v>
      </c>
      <c r="F21" s="85">
        <v>0</v>
      </c>
      <c r="G21" s="90">
        <f t="shared" si="1"/>
        <v>1266954</v>
      </c>
      <c r="H21" s="87">
        <f t="shared" si="2"/>
        <v>733.19</v>
      </c>
      <c r="I21" s="90">
        <f t="shared" si="3"/>
        <v>506781.6</v>
      </c>
      <c r="J21" s="87">
        <f t="shared" si="4"/>
        <v>293.27999999999997</v>
      </c>
      <c r="K21" s="10"/>
      <c r="L21" s="10"/>
      <c r="M21" s="60">
        <v>34</v>
      </c>
      <c r="N21" s="91">
        <f t="shared" si="5"/>
        <v>520</v>
      </c>
      <c r="O21" s="71"/>
      <c r="P21" s="10"/>
    </row>
    <row r="22" spans="1:16" ht="15" customHeight="1">
      <c r="A22" s="224"/>
      <c r="B22" s="125">
        <v>78</v>
      </c>
      <c r="C22" s="123">
        <f t="shared" si="0"/>
        <v>212</v>
      </c>
      <c r="D22" s="85">
        <v>0</v>
      </c>
      <c r="E22" s="85">
        <v>0</v>
      </c>
      <c r="F22" s="85">
        <v>0</v>
      </c>
      <c r="G22" s="90">
        <f t="shared" si="1"/>
        <v>1260168</v>
      </c>
      <c r="H22" s="87">
        <f t="shared" si="2"/>
        <v>729.26</v>
      </c>
      <c r="I22" s="90">
        <f t="shared" si="3"/>
        <v>504067.2</v>
      </c>
      <c r="J22" s="87">
        <f t="shared" si="4"/>
        <v>291.7</v>
      </c>
      <c r="K22" s="10"/>
      <c r="L22" s="10"/>
      <c r="M22" s="60">
        <v>33</v>
      </c>
      <c r="N22" s="91">
        <f t="shared" si="5"/>
        <v>572</v>
      </c>
      <c r="O22" s="71"/>
      <c r="P22" s="10"/>
    </row>
    <row r="23" spans="1:16" ht="15" customHeight="1">
      <c r="A23" s="224"/>
      <c r="B23" s="125">
        <v>77</v>
      </c>
      <c r="C23" s="123">
        <f t="shared" si="0"/>
        <v>211</v>
      </c>
      <c r="D23" s="85">
        <v>0</v>
      </c>
      <c r="E23" s="85">
        <v>0</v>
      </c>
      <c r="F23" s="85">
        <v>0</v>
      </c>
      <c r="G23" s="90">
        <f t="shared" si="1"/>
        <v>1253382</v>
      </c>
      <c r="H23" s="87">
        <f t="shared" si="2"/>
        <v>725.34</v>
      </c>
      <c r="I23" s="90">
        <f t="shared" si="3"/>
        <v>501352.8</v>
      </c>
      <c r="J23" s="87">
        <f t="shared" si="4"/>
        <v>290.14</v>
      </c>
      <c r="K23" s="10"/>
      <c r="L23" s="10"/>
      <c r="M23" s="60">
        <v>32</v>
      </c>
      <c r="N23" s="91">
        <f t="shared" si="5"/>
        <v>624</v>
      </c>
      <c r="O23" s="71"/>
      <c r="P23" s="10"/>
    </row>
    <row r="24" spans="1:16" ht="15" customHeight="1">
      <c r="A24" s="224"/>
      <c r="B24" s="125">
        <v>76</v>
      </c>
      <c r="C24" s="123">
        <f t="shared" si="0"/>
        <v>210</v>
      </c>
      <c r="D24" s="85">
        <v>0</v>
      </c>
      <c r="E24" s="85">
        <v>0</v>
      </c>
      <c r="F24" s="85">
        <v>0</v>
      </c>
      <c r="G24" s="90">
        <f t="shared" si="1"/>
        <v>1246596</v>
      </c>
      <c r="H24" s="87">
        <f t="shared" si="2"/>
        <v>721.41</v>
      </c>
      <c r="I24" s="90">
        <f t="shared" si="3"/>
        <v>498638.4</v>
      </c>
      <c r="J24" s="87">
        <f t="shared" si="4"/>
        <v>288.56</v>
      </c>
      <c r="K24" s="10"/>
      <c r="L24" s="10"/>
      <c r="M24" s="60">
        <v>31</v>
      </c>
      <c r="N24" s="91">
        <f t="shared" si="5"/>
        <v>676</v>
      </c>
      <c r="O24" s="71"/>
      <c r="P24" s="10"/>
    </row>
    <row r="25" spans="1:16" ht="15" customHeight="1">
      <c r="A25" s="224"/>
      <c r="B25" s="125">
        <v>75</v>
      </c>
      <c r="C25" s="123">
        <f t="shared" si="0"/>
        <v>209</v>
      </c>
      <c r="D25" s="85">
        <v>0</v>
      </c>
      <c r="E25" s="85">
        <v>0</v>
      </c>
      <c r="F25" s="85">
        <v>0</v>
      </c>
      <c r="G25" s="90">
        <f t="shared" si="1"/>
        <v>1239810</v>
      </c>
      <c r="H25" s="87">
        <f t="shared" si="2"/>
        <v>717.48</v>
      </c>
      <c r="I25" s="90">
        <f t="shared" si="3"/>
        <v>495924</v>
      </c>
      <c r="J25" s="87">
        <f t="shared" si="4"/>
        <v>286.99</v>
      </c>
      <c r="K25" s="10"/>
      <c r="L25" s="10"/>
      <c r="M25" s="60">
        <v>30</v>
      </c>
      <c r="N25" s="91">
        <f t="shared" si="5"/>
        <v>728</v>
      </c>
      <c r="O25" s="71"/>
      <c r="P25" s="10"/>
    </row>
    <row r="26" spans="1:16" ht="15" customHeight="1">
      <c r="A26" s="224"/>
      <c r="B26" s="125">
        <v>74</v>
      </c>
      <c r="C26" s="123">
        <f t="shared" si="0"/>
        <v>208</v>
      </c>
      <c r="D26" s="85">
        <v>0</v>
      </c>
      <c r="E26" s="85">
        <v>0</v>
      </c>
      <c r="F26" s="85">
        <v>0</v>
      </c>
      <c r="G26" s="90">
        <f t="shared" si="1"/>
        <v>1233024</v>
      </c>
      <c r="H26" s="87">
        <f t="shared" si="2"/>
        <v>713.56</v>
      </c>
      <c r="I26" s="90">
        <f t="shared" si="3"/>
        <v>493209.59999999998</v>
      </c>
      <c r="J26" s="87">
        <f t="shared" si="4"/>
        <v>285.42</v>
      </c>
      <c r="K26" s="10"/>
      <c r="L26" s="10"/>
      <c r="M26" s="60">
        <v>29</v>
      </c>
      <c r="N26" s="91">
        <f t="shared" si="5"/>
        <v>780</v>
      </c>
      <c r="O26" s="71"/>
      <c r="P26" s="10"/>
    </row>
    <row r="27" spans="1:16" ht="15" customHeight="1">
      <c r="A27" s="224"/>
      <c r="B27" s="125">
        <v>73</v>
      </c>
      <c r="C27" s="123">
        <f t="shared" si="0"/>
        <v>207</v>
      </c>
      <c r="D27" s="85">
        <v>0</v>
      </c>
      <c r="E27" s="85">
        <v>0</v>
      </c>
      <c r="F27" s="85">
        <v>0</v>
      </c>
      <c r="G27" s="90">
        <f t="shared" si="1"/>
        <v>1226238</v>
      </c>
      <c r="H27" s="87">
        <f t="shared" si="2"/>
        <v>709.63</v>
      </c>
      <c r="I27" s="90">
        <f t="shared" si="3"/>
        <v>490495.2</v>
      </c>
      <c r="J27" s="87">
        <f t="shared" si="4"/>
        <v>283.85000000000002</v>
      </c>
      <c r="K27" s="10"/>
      <c r="L27" s="10"/>
      <c r="M27" s="60">
        <v>28</v>
      </c>
      <c r="N27" s="91">
        <f t="shared" si="5"/>
        <v>832</v>
      </c>
      <c r="O27" s="71"/>
      <c r="P27" s="10"/>
    </row>
    <row r="28" spans="1:16" ht="15" customHeight="1">
      <c r="A28" s="224"/>
      <c r="B28" s="125">
        <v>72</v>
      </c>
      <c r="C28" s="123">
        <f t="shared" si="0"/>
        <v>206</v>
      </c>
      <c r="D28" s="85">
        <v>0</v>
      </c>
      <c r="E28" s="85">
        <v>0</v>
      </c>
      <c r="F28" s="85">
        <v>0</v>
      </c>
      <c r="G28" s="90">
        <f t="shared" si="1"/>
        <v>1219452</v>
      </c>
      <c r="H28" s="87">
        <f t="shared" si="2"/>
        <v>705.7</v>
      </c>
      <c r="I28" s="90">
        <f t="shared" si="3"/>
        <v>487780.8</v>
      </c>
      <c r="J28" s="87">
        <f t="shared" si="4"/>
        <v>282.27999999999997</v>
      </c>
      <c r="K28" s="10"/>
      <c r="L28" s="10"/>
      <c r="M28" s="60">
        <v>27</v>
      </c>
      <c r="N28" s="91">
        <f t="shared" si="5"/>
        <v>884</v>
      </c>
      <c r="O28" s="71"/>
      <c r="P28" s="10"/>
    </row>
    <row r="29" spans="1:16" ht="15" customHeight="1">
      <c r="A29" s="224"/>
      <c r="B29" s="125">
        <v>71</v>
      </c>
      <c r="C29" s="123">
        <f t="shared" si="0"/>
        <v>205</v>
      </c>
      <c r="D29" s="85">
        <v>0</v>
      </c>
      <c r="E29" s="85">
        <v>0</v>
      </c>
      <c r="F29" s="85">
        <v>0</v>
      </c>
      <c r="G29" s="90">
        <f t="shared" si="1"/>
        <v>1212666</v>
      </c>
      <c r="H29" s="87">
        <f t="shared" si="2"/>
        <v>701.77</v>
      </c>
      <c r="I29" s="90">
        <f t="shared" si="3"/>
        <v>485066.4</v>
      </c>
      <c r="J29" s="87">
        <f t="shared" si="4"/>
        <v>280.70999999999998</v>
      </c>
      <c r="K29" s="10"/>
      <c r="L29" s="10"/>
      <c r="M29" s="60">
        <v>26</v>
      </c>
      <c r="N29" s="91">
        <f t="shared" si="5"/>
        <v>936</v>
      </c>
      <c r="O29" s="71"/>
      <c r="P29" s="10"/>
    </row>
    <row r="30" spans="1:16" ht="15" customHeight="1">
      <c r="A30" s="224"/>
      <c r="B30" s="125">
        <v>70</v>
      </c>
      <c r="C30" s="123">
        <f t="shared" si="0"/>
        <v>204</v>
      </c>
      <c r="D30" s="85">
        <v>0</v>
      </c>
      <c r="E30" s="85">
        <v>0</v>
      </c>
      <c r="F30" s="85">
        <v>0</v>
      </c>
      <c r="G30" s="90">
        <f t="shared" si="1"/>
        <v>1205880</v>
      </c>
      <c r="H30" s="87">
        <f t="shared" si="2"/>
        <v>697.85</v>
      </c>
      <c r="I30" s="90">
        <f t="shared" si="3"/>
        <v>482352</v>
      </c>
      <c r="J30" s="87">
        <f t="shared" si="4"/>
        <v>279.14</v>
      </c>
      <c r="K30" s="10"/>
      <c r="L30" s="10"/>
      <c r="M30" s="60">
        <v>25</v>
      </c>
      <c r="N30" s="91">
        <f t="shared" si="5"/>
        <v>988</v>
      </c>
      <c r="O30" s="71"/>
      <c r="P30" s="10"/>
    </row>
    <row r="31" spans="1:16" ht="15" customHeight="1">
      <c r="A31" s="224"/>
      <c r="B31" s="125">
        <v>69</v>
      </c>
      <c r="C31" s="123">
        <f t="shared" si="0"/>
        <v>203</v>
      </c>
      <c r="D31" s="85">
        <v>0</v>
      </c>
      <c r="E31" s="85">
        <v>0</v>
      </c>
      <c r="F31" s="85">
        <v>0</v>
      </c>
      <c r="G31" s="90">
        <f t="shared" si="1"/>
        <v>1199094</v>
      </c>
      <c r="H31" s="87">
        <f t="shared" si="2"/>
        <v>693.92</v>
      </c>
      <c r="I31" s="90">
        <f t="shared" si="3"/>
        <v>479637.6</v>
      </c>
      <c r="J31" s="87">
        <f t="shared" si="4"/>
        <v>277.57</v>
      </c>
      <c r="K31" s="10"/>
      <c r="L31" s="10"/>
      <c r="M31" s="60">
        <v>24</v>
      </c>
      <c r="N31" s="91">
        <f t="shared" si="5"/>
        <v>1040</v>
      </c>
      <c r="O31" s="71"/>
      <c r="P31" s="10"/>
    </row>
    <row r="32" spans="1:16" ht="15" customHeight="1">
      <c r="A32" s="224"/>
      <c r="B32" s="125">
        <v>68</v>
      </c>
      <c r="C32" s="123">
        <f t="shared" si="0"/>
        <v>202</v>
      </c>
      <c r="D32" s="85">
        <v>0</v>
      </c>
      <c r="E32" s="85">
        <v>0</v>
      </c>
      <c r="F32" s="85">
        <v>0</v>
      </c>
      <c r="G32" s="90">
        <f t="shared" si="1"/>
        <v>1192308</v>
      </c>
      <c r="H32" s="87">
        <f t="shared" si="2"/>
        <v>689.99</v>
      </c>
      <c r="I32" s="90">
        <f t="shared" si="3"/>
        <v>476923.2</v>
      </c>
      <c r="J32" s="87">
        <f t="shared" si="4"/>
        <v>276</v>
      </c>
      <c r="K32" s="10"/>
      <c r="L32" s="10"/>
      <c r="M32" s="60">
        <v>23</v>
      </c>
      <c r="N32" s="91">
        <f t="shared" si="5"/>
        <v>1092</v>
      </c>
      <c r="O32" s="71"/>
      <c r="P32" s="10"/>
    </row>
    <row r="33" spans="1:16" ht="15" customHeight="1">
      <c r="A33" s="224"/>
      <c r="B33" s="125">
        <v>67</v>
      </c>
      <c r="C33" s="123">
        <f t="shared" si="0"/>
        <v>201</v>
      </c>
      <c r="D33" s="85">
        <v>0</v>
      </c>
      <c r="E33" s="85">
        <v>0</v>
      </c>
      <c r="F33" s="85">
        <v>0</v>
      </c>
      <c r="G33" s="90">
        <f t="shared" si="1"/>
        <v>1185522</v>
      </c>
      <c r="H33" s="87">
        <f t="shared" si="2"/>
        <v>686.07</v>
      </c>
      <c r="I33" s="90">
        <f t="shared" si="3"/>
        <v>474208.8</v>
      </c>
      <c r="J33" s="87">
        <f t="shared" si="4"/>
        <v>274.43</v>
      </c>
      <c r="K33" s="10"/>
      <c r="L33" s="10"/>
      <c r="M33" s="60">
        <v>22</v>
      </c>
      <c r="N33" s="91">
        <f t="shared" si="5"/>
        <v>1144</v>
      </c>
      <c r="O33" s="71"/>
      <c r="P33" s="10"/>
    </row>
    <row r="34" spans="1:16" ht="15" customHeight="1">
      <c r="A34" s="224"/>
      <c r="B34" s="125">
        <v>66</v>
      </c>
      <c r="C34" s="123">
        <f t="shared" si="0"/>
        <v>200</v>
      </c>
      <c r="D34" s="85">
        <v>0</v>
      </c>
      <c r="E34" s="85">
        <v>0</v>
      </c>
      <c r="F34" s="85">
        <v>0</v>
      </c>
      <c r="G34" s="90">
        <f t="shared" si="1"/>
        <v>1178736</v>
      </c>
      <c r="H34" s="87">
        <f t="shared" si="2"/>
        <v>682.14</v>
      </c>
      <c r="I34" s="90">
        <f t="shared" si="3"/>
        <v>471494.40000000002</v>
      </c>
      <c r="J34" s="87">
        <f t="shared" si="4"/>
        <v>272.86</v>
      </c>
      <c r="K34" s="10"/>
      <c r="L34" s="10"/>
      <c r="M34" s="60">
        <v>21</v>
      </c>
      <c r="N34" s="91">
        <f t="shared" si="5"/>
        <v>1196</v>
      </c>
      <c r="O34" s="71"/>
      <c r="P34" s="10"/>
    </row>
    <row r="35" spans="1:16" ht="15" customHeight="1">
      <c r="A35" s="224"/>
      <c r="B35" s="125">
        <v>65</v>
      </c>
      <c r="C35" s="123">
        <f t="shared" si="0"/>
        <v>199</v>
      </c>
      <c r="D35" s="85">
        <v>0</v>
      </c>
      <c r="E35" s="85">
        <v>0</v>
      </c>
      <c r="F35" s="85">
        <v>0</v>
      </c>
      <c r="G35" s="90">
        <f t="shared" si="1"/>
        <v>1171950</v>
      </c>
      <c r="H35" s="87">
        <f t="shared" si="2"/>
        <v>678.21</v>
      </c>
      <c r="I35" s="90">
        <f t="shared" si="3"/>
        <v>468780</v>
      </c>
      <c r="J35" s="87">
        <f t="shared" si="4"/>
        <v>271.27999999999997</v>
      </c>
      <c r="K35" s="10"/>
      <c r="L35" s="10"/>
      <c r="M35" s="60">
        <v>20</v>
      </c>
      <c r="N35" s="91">
        <f t="shared" si="5"/>
        <v>1248</v>
      </c>
      <c r="O35" s="71"/>
      <c r="P35" s="10"/>
    </row>
    <row r="36" spans="1:16" ht="15" customHeight="1">
      <c r="A36" s="224"/>
      <c r="B36" s="125">
        <v>64</v>
      </c>
      <c r="C36" s="123">
        <f t="shared" si="0"/>
        <v>198</v>
      </c>
      <c r="D36" s="85">
        <v>0</v>
      </c>
      <c r="E36" s="85">
        <v>0</v>
      </c>
      <c r="F36" s="85">
        <v>0</v>
      </c>
      <c r="G36" s="90">
        <f t="shared" si="1"/>
        <v>1165164</v>
      </c>
      <c r="H36" s="87">
        <f t="shared" si="2"/>
        <v>674.28</v>
      </c>
      <c r="I36" s="90">
        <f t="shared" si="3"/>
        <v>466065.6</v>
      </c>
      <c r="J36" s="87">
        <f t="shared" si="4"/>
        <v>269.70999999999998</v>
      </c>
      <c r="K36" s="10"/>
      <c r="L36" s="10"/>
      <c r="M36" s="60">
        <v>19</v>
      </c>
      <c r="N36" s="91">
        <f t="shared" si="5"/>
        <v>1300</v>
      </c>
      <c r="O36" s="71"/>
      <c r="P36" s="10"/>
    </row>
    <row r="37" spans="1:16" ht="15" customHeight="1">
      <c r="A37" s="224"/>
      <c r="B37" s="125">
        <v>63</v>
      </c>
      <c r="C37" s="123">
        <f t="shared" si="0"/>
        <v>197</v>
      </c>
      <c r="D37" s="85">
        <v>0</v>
      </c>
      <c r="E37" s="85">
        <v>0</v>
      </c>
      <c r="F37" s="85">
        <v>0</v>
      </c>
      <c r="G37" s="90">
        <f t="shared" si="1"/>
        <v>1158378</v>
      </c>
      <c r="H37" s="87">
        <f t="shared" si="2"/>
        <v>670.36</v>
      </c>
      <c r="I37" s="90">
        <f t="shared" si="3"/>
        <v>463351.2</v>
      </c>
      <c r="J37" s="87">
        <f t="shared" si="4"/>
        <v>268.14</v>
      </c>
      <c r="K37" s="10"/>
      <c r="L37" s="10"/>
      <c r="M37" s="60">
        <v>18</v>
      </c>
      <c r="N37" s="91">
        <f t="shared" si="5"/>
        <v>1352</v>
      </c>
      <c r="O37" s="71"/>
      <c r="P37" s="10"/>
    </row>
    <row r="38" spans="1:16" ht="15" customHeight="1">
      <c r="A38" s="224"/>
      <c r="B38" s="125">
        <v>62</v>
      </c>
      <c r="C38" s="123">
        <f t="shared" si="0"/>
        <v>196</v>
      </c>
      <c r="D38" s="85">
        <v>0</v>
      </c>
      <c r="E38" s="85">
        <v>0</v>
      </c>
      <c r="F38" s="85">
        <v>0</v>
      </c>
      <c r="G38" s="90">
        <f t="shared" si="1"/>
        <v>1151592</v>
      </c>
      <c r="H38" s="87">
        <f t="shared" si="2"/>
        <v>666.43</v>
      </c>
      <c r="I38" s="90">
        <f t="shared" si="3"/>
        <v>460636.8</v>
      </c>
      <c r="J38" s="87">
        <f t="shared" si="4"/>
        <v>266.57</v>
      </c>
      <c r="K38" s="10"/>
      <c r="L38" s="10"/>
      <c r="M38" s="60">
        <v>17</v>
      </c>
      <c r="N38" s="91">
        <f t="shared" si="5"/>
        <v>1404</v>
      </c>
      <c r="O38" s="71"/>
      <c r="P38" s="10"/>
    </row>
    <row r="39" spans="1:16" ht="15" customHeight="1">
      <c r="A39" s="224"/>
      <c r="B39" s="125">
        <v>61</v>
      </c>
      <c r="C39" s="123">
        <f t="shared" si="0"/>
        <v>195</v>
      </c>
      <c r="D39" s="85">
        <v>0</v>
      </c>
      <c r="E39" s="85">
        <v>0</v>
      </c>
      <c r="F39" s="85">
        <v>0</v>
      </c>
      <c r="G39" s="90">
        <f t="shared" si="1"/>
        <v>1144806</v>
      </c>
      <c r="H39" s="87">
        <f t="shared" si="2"/>
        <v>662.5</v>
      </c>
      <c r="I39" s="90">
        <f t="shared" si="3"/>
        <v>457922.4</v>
      </c>
      <c r="J39" s="87">
        <f t="shared" si="4"/>
        <v>265</v>
      </c>
      <c r="K39" s="10"/>
      <c r="L39" s="10"/>
      <c r="M39" s="60">
        <v>16</v>
      </c>
      <c r="N39" s="91">
        <f t="shared" si="5"/>
        <v>1456</v>
      </c>
      <c r="O39" s="71"/>
      <c r="P39" s="10"/>
    </row>
    <row r="40" spans="1:16" ht="15" customHeight="1">
      <c r="A40" s="224"/>
      <c r="B40" s="125">
        <v>60</v>
      </c>
      <c r="C40" s="123">
        <f t="shared" si="0"/>
        <v>194</v>
      </c>
      <c r="D40" s="85">
        <v>0</v>
      </c>
      <c r="E40" s="85">
        <v>0</v>
      </c>
      <c r="F40" s="85">
        <v>0</v>
      </c>
      <c r="G40" s="90">
        <f t="shared" si="1"/>
        <v>1138020</v>
      </c>
      <c r="H40" s="87">
        <f t="shared" si="2"/>
        <v>658.58</v>
      </c>
      <c r="I40" s="90">
        <f t="shared" si="3"/>
        <v>455208</v>
      </c>
      <c r="J40" s="87">
        <f t="shared" si="4"/>
        <v>263.43</v>
      </c>
      <c r="K40" s="10"/>
      <c r="L40" s="10"/>
      <c r="M40" s="60">
        <v>15</v>
      </c>
      <c r="N40" s="91">
        <f t="shared" si="5"/>
        <v>1508</v>
      </c>
      <c r="O40" s="71"/>
      <c r="P40" s="10"/>
    </row>
    <row r="41" spans="1:16" ht="15" customHeight="1">
      <c r="A41" s="224"/>
      <c r="B41" s="125">
        <v>59</v>
      </c>
      <c r="C41" s="123">
        <f t="shared" si="0"/>
        <v>193</v>
      </c>
      <c r="D41" s="85">
        <v>0</v>
      </c>
      <c r="E41" s="85">
        <v>0</v>
      </c>
      <c r="F41" s="85">
        <v>0</v>
      </c>
      <c r="G41" s="90">
        <f t="shared" si="1"/>
        <v>1131234</v>
      </c>
      <c r="H41" s="87">
        <f t="shared" si="2"/>
        <v>654.65</v>
      </c>
      <c r="I41" s="90">
        <f t="shared" si="3"/>
        <v>452493.6</v>
      </c>
      <c r="J41" s="87">
        <f t="shared" si="4"/>
        <v>261.86</v>
      </c>
      <c r="K41" s="10"/>
      <c r="L41" s="10"/>
      <c r="M41" s="60">
        <v>14</v>
      </c>
      <c r="N41" s="91">
        <f t="shared" si="5"/>
        <v>1560</v>
      </c>
      <c r="O41" s="71"/>
      <c r="P41" s="10"/>
    </row>
    <row r="42" spans="1:16" ht="15" customHeight="1">
      <c r="A42" s="224"/>
      <c r="B42" s="125">
        <v>58</v>
      </c>
      <c r="C42" s="123">
        <f t="shared" si="0"/>
        <v>192</v>
      </c>
      <c r="D42" s="85">
        <v>0</v>
      </c>
      <c r="E42" s="85">
        <v>0</v>
      </c>
      <c r="F42" s="85">
        <v>0</v>
      </c>
      <c r="G42" s="90">
        <f t="shared" si="1"/>
        <v>1124448</v>
      </c>
      <c r="H42" s="87">
        <f t="shared" si="2"/>
        <v>650.72</v>
      </c>
      <c r="I42" s="90">
        <f t="shared" si="3"/>
        <v>449779.20000000001</v>
      </c>
      <c r="J42" s="87">
        <f t="shared" si="4"/>
        <v>260.29000000000002</v>
      </c>
      <c r="K42" s="10"/>
      <c r="L42" s="10"/>
      <c r="M42" s="60">
        <v>13</v>
      </c>
      <c r="N42" s="91">
        <f t="shared" si="5"/>
        <v>1612</v>
      </c>
      <c r="O42" s="71"/>
      <c r="P42" s="10"/>
    </row>
    <row r="43" spans="1:16" ht="15" customHeight="1">
      <c r="A43" s="224"/>
      <c r="B43" s="125">
        <v>57</v>
      </c>
      <c r="C43" s="123">
        <f t="shared" si="0"/>
        <v>191</v>
      </c>
      <c r="D43" s="85">
        <v>0</v>
      </c>
      <c r="E43" s="85">
        <v>0</v>
      </c>
      <c r="F43" s="85">
        <v>0</v>
      </c>
      <c r="G43" s="90">
        <f t="shared" si="1"/>
        <v>1117662</v>
      </c>
      <c r="H43" s="87">
        <f t="shared" si="2"/>
        <v>646.79999999999995</v>
      </c>
      <c r="I43" s="90">
        <f t="shared" si="3"/>
        <v>447064.8</v>
      </c>
      <c r="J43" s="87">
        <f t="shared" si="4"/>
        <v>258.72000000000003</v>
      </c>
      <c r="K43" s="10"/>
      <c r="L43" s="10"/>
      <c r="M43" s="60">
        <v>12</v>
      </c>
      <c r="N43" s="91">
        <f t="shared" si="5"/>
        <v>1664</v>
      </c>
      <c r="O43" s="71"/>
      <c r="P43" s="10"/>
    </row>
    <row r="44" spans="1:16" ht="15" customHeight="1">
      <c r="A44" s="224"/>
      <c r="B44" s="125">
        <v>56</v>
      </c>
      <c r="C44" s="123">
        <f t="shared" si="0"/>
        <v>190</v>
      </c>
      <c r="D44" s="85">
        <v>0</v>
      </c>
      <c r="E44" s="85">
        <v>0</v>
      </c>
      <c r="F44" s="85">
        <v>0</v>
      </c>
      <c r="G44" s="90">
        <f t="shared" si="1"/>
        <v>1110876</v>
      </c>
      <c r="H44" s="87">
        <f t="shared" si="2"/>
        <v>642.87</v>
      </c>
      <c r="I44" s="90">
        <f t="shared" si="3"/>
        <v>444350.4</v>
      </c>
      <c r="J44" s="87">
        <f t="shared" si="4"/>
        <v>257.14999999999998</v>
      </c>
      <c r="K44" s="10"/>
      <c r="L44" s="10"/>
      <c r="M44" s="60">
        <v>11</v>
      </c>
      <c r="N44" s="91">
        <f t="shared" si="5"/>
        <v>1716</v>
      </c>
      <c r="O44" s="71"/>
      <c r="P44" s="10"/>
    </row>
    <row r="45" spans="1:16" ht="15" customHeight="1">
      <c r="A45" s="224"/>
      <c r="B45" s="125">
        <v>55</v>
      </c>
      <c r="C45" s="123">
        <f t="shared" si="0"/>
        <v>189</v>
      </c>
      <c r="D45" s="85">
        <v>0</v>
      </c>
      <c r="E45" s="85">
        <v>0</v>
      </c>
      <c r="F45" s="85">
        <v>0</v>
      </c>
      <c r="G45" s="90">
        <f t="shared" si="1"/>
        <v>1104090</v>
      </c>
      <c r="H45" s="87">
        <f t="shared" si="2"/>
        <v>638.94000000000005</v>
      </c>
      <c r="I45" s="90">
        <f t="shared" si="3"/>
        <v>441636</v>
      </c>
      <c r="J45" s="87">
        <f t="shared" si="4"/>
        <v>255.58</v>
      </c>
      <c r="K45" s="10"/>
      <c r="L45" s="10"/>
      <c r="M45" s="60">
        <v>10</v>
      </c>
      <c r="N45" s="91">
        <f t="shared" si="5"/>
        <v>1768</v>
      </c>
      <c r="O45" s="71"/>
      <c r="P45" s="10"/>
    </row>
    <row r="46" spans="1:16" ht="15" customHeight="1">
      <c r="A46" s="224"/>
      <c r="B46" s="125">
        <v>54</v>
      </c>
      <c r="C46" s="123">
        <f t="shared" si="0"/>
        <v>188</v>
      </c>
      <c r="D46" s="85">
        <v>0</v>
      </c>
      <c r="E46" s="85">
        <v>0</v>
      </c>
      <c r="F46" s="85">
        <v>0</v>
      </c>
      <c r="G46" s="90">
        <f t="shared" si="1"/>
        <v>1097304</v>
      </c>
      <c r="H46" s="87">
        <f t="shared" si="2"/>
        <v>635.01</v>
      </c>
      <c r="I46" s="90">
        <f t="shared" si="3"/>
        <v>438921.6</v>
      </c>
      <c r="J46" s="87">
        <f t="shared" si="4"/>
        <v>254</v>
      </c>
      <c r="K46" s="10"/>
      <c r="L46" s="10"/>
      <c r="M46" s="60">
        <v>9</v>
      </c>
      <c r="N46" s="91">
        <f t="shared" si="5"/>
        <v>1820</v>
      </c>
      <c r="O46" s="71"/>
      <c r="P46" s="10"/>
    </row>
    <row r="47" spans="1:16" ht="15" customHeight="1">
      <c r="A47" s="224"/>
      <c r="B47" s="125">
        <v>53</v>
      </c>
      <c r="C47" s="123">
        <f t="shared" si="0"/>
        <v>187</v>
      </c>
      <c r="D47" s="85">
        <v>0</v>
      </c>
      <c r="E47" s="85">
        <v>0</v>
      </c>
      <c r="F47" s="85">
        <v>0</v>
      </c>
      <c r="G47" s="90">
        <f t="shared" si="1"/>
        <v>1090518</v>
      </c>
      <c r="H47" s="87">
        <f t="shared" si="2"/>
        <v>631.09</v>
      </c>
      <c r="I47" s="90">
        <f t="shared" si="3"/>
        <v>436207.2</v>
      </c>
      <c r="J47" s="87">
        <f t="shared" si="4"/>
        <v>252.44</v>
      </c>
      <c r="K47" s="10"/>
      <c r="L47" s="10"/>
      <c r="M47" s="60">
        <v>8</v>
      </c>
      <c r="N47" s="91">
        <f t="shared" si="5"/>
        <v>1872</v>
      </c>
      <c r="O47" s="71"/>
      <c r="P47" s="10"/>
    </row>
    <row r="48" spans="1:16" ht="15" customHeight="1">
      <c r="A48" s="224"/>
      <c r="B48" s="125">
        <v>52</v>
      </c>
      <c r="C48" s="123">
        <f t="shared" si="0"/>
        <v>186</v>
      </c>
      <c r="D48" s="85">
        <v>0</v>
      </c>
      <c r="E48" s="85">
        <v>0</v>
      </c>
      <c r="F48" s="85">
        <v>0</v>
      </c>
      <c r="G48" s="90">
        <f t="shared" si="1"/>
        <v>1083732</v>
      </c>
      <c r="H48" s="87">
        <f t="shared" si="2"/>
        <v>627.16</v>
      </c>
      <c r="I48" s="90">
        <f t="shared" si="3"/>
        <v>433492.8</v>
      </c>
      <c r="J48" s="87">
        <f t="shared" si="4"/>
        <v>250.86</v>
      </c>
      <c r="K48" s="10"/>
      <c r="L48" s="10"/>
      <c r="M48" s="60">
        <v>7</v>
      </c>
      <c r="N48" s="91">
        <f t="shared" si="5"/>
        <v>1924</v>
      </c>
      <c r="O48" s="71"/>
      <c r="P48" s="10"/>
    </row>
    <row r="49" spans="1:17" ht="15" customHeight="1">
      <c r="A49" s="224"/>
      <c r="B49" s="125">
        <v>51</v>
      </c>
      <c r="C49" s="123">
        <f t="shared" si="0"/>
        <v>185</v>
      </c>
      <c r="D49" s="85">
        <v>0</v>
      </c>
      <c r="E49" s="85">
        <v>0</v>
      </c>
      <c r="F49" s="85">
        <v>0</v>
      </c>
      <c r="G49" s="90">
        <f t="shared" si="1"/>
        <v>1076946</v>
      </c>
      <c r="H49" s="87">
        <f t="shared" si="2"/>
        <v>623.23</v>
      </c>
      <c r="I49" s="90">
        <f t="shared" si="3"/>
        <v>430778.4</v>
      </c>
      <c r="J49" s="87">
        <f t="shared" si="4"/>
        <v>249.29</v>
      </c>
      <c r="K49" s="10"/>
      <c r="L49" s="10"/>
      <c r="M49" s="60">
        <v>6</v>
      </c>
      <c r="N49" s="91">
        <f t="shared" si="5"/>
        <v>1976</v>
      </c>
      <c r="O49" s="71"/>
      <c r="P49" s="10"/>
    </row>
    <row r="50" spans="1:17" ht="15" customHeight="1">
      <c r="A50" s="224"/>
      <c r="B50" s="125">
        <v>50</v>
      </c>
      <c r="C50" s="123">
        <f t="shared" si="0"/>
        <v>184</v>
      </c>
      <c r="D50" s="85">
        <v>0</v>
      </c>
      <c r="E50" s="85">
        <v>0</v>
      </c>
      <c r="F50" s="85">
        <v>0</v>
      </c>
      <c r="G50" s="90">
        <f t="shared" si="1"/>
        <v>1070160</v>
      </c>
      <c r="H50" s="87">
        <f t="shared" si="2"/>
        <v>619.30999999999995</v>
      </c>
      <c r="I50" s="90">
        <f t="shared" si="3"/>
        <v>428064</v>
      </c>
      <c r="J50" s="87">
        <f t="shared" si="4"/>
        <v>247.72</v>
      </c>
      <c r="K50" s="10"/>
      <c r="L50" s="10"/>
      <c r="M50" s="60">
        <v>5</v>
      </c>
      <c r="N50" s="91">
        <f t="shared" si="5"/>
        <v>2028</v>
      </c>
      <c r="O50" s="71"/>
      <c r="P50" s="10"/>
    </row>
    <row r="51" spans="1:17" ht="15" customHeight="1">
      <c r="A51" s="224"/>
      <c r="B51" s="125">
        <v>49</v>
      </c>
      <c r="C51" s="123">
        <f t="shared" si="0"/>
        <v>183</v>
      </c>
      <c r="D51" s="85">
        <v>0</v>
      </c>
      <c r="E51" s="85">
        <v>0</v>
      </c>
      <c r="F51" s="85">
        <v>0</v>
      </c>
      <c r="G51" s="90">
        <f t="shared" si="1"/>
        <v>1063374</v>
      </c>
      <c r="H51" s="87">
        <f t="shared" si="2"/>
        <v>615.38</v>
      </c>
      <c r="I51" s="90">
        <f t="shared" si="3"/>
        <v>425349.6</v>
      </c>
      <c r="J51" s="87">
        <f t="shared" si="4"/>
        <v>246.15</v>
      </c>
      <c r="K51" s="10"/>
      <c r="L51" s="10"/>
      <c r="M51" s="60">
        <v>4</v>
      </c>
      <c r="N51" s="91">
        <f t="shared" si="5"/>
        <v>2080</v>
      </c>
      <c r="O51" s="71"/>
      <c r="P51" s="10"/>
    </row>
    <row r="52" spans="1:17" ht="15" customHeight="1">
      <c r="A52" s="224"/>
      <c r="B52" s="125">
        <v>48</v>
      </c>
      <c r="C52" s="123">
        <f t="shared" si="0"/>
        <v>182</v>
      </c>
      <c r="D52" s="85">
        <v>0</v>
      </c>
      <c r="E52" s="85">
        <v>0</v>
      </c>
      <c r="F52" s="85">
        <v>0</v>
      </c>
      <c r="G52" s="90">
        <f t="shared" si="1"/>
        <v>1056588</v>
      </c>
      <c r="H52" s="87">
        <f t="shared" si="2"/>
        <v>611.45000000000005</v>
      </c>
      <c r="I52" s="90">
        <f t="shared" si="3"/>
        <v>422635.2</v>
      </c>
      <c r="J52" s="87">
        <f t="shared" si="4"/>
        <v>244.58</v>
      </c>
      <c r="K52" s="10"/>
      <c r="L52" s="10"/>
      <c r="M52" s="60">
        <v>3</v>
      </c>
      <c r="N52" s="91">
        <f t="shared" si="5"/>
        <v>2132</v>
      </c>
      <c r="O52" s="71"/>
      <c r="P52" s="10"/>
    </row>
    <row r="53" spans="1:17" ht="15" customHeight="1">
      <c r="A53" s="224"/>
      <c r="B53" s="125">
        <v>47</v>
      </c>
      <c r="C53" s="123">
        <f t="shared" si="0"/>
        <v>181</v>
      </c>
      <c r="D53" s="85">
        <v>0</v>
      </c>
      <c r="E53" s="85">
        <v>0</v>
      </c>
      <c r="F53" s="85">
        <v>0</v>
      </c>
      <c r="G53" s="90">
        <f t="shared" si="1"/>
        <v>1049802</v>
      </c>
      <c r="H53" s="87">
        <f t="shared" si="2"/>
        <v>607.52</v>
      </c>
      <c r="I53" s="90">
        <f t="shared" si="3"/>
        <v>419920.8</v>
      </c>
      <c r="J53" s="87">
        <f t="shared" si="4"/>
        <v>243.01</v>
      </c>
      <c r="K53" s="10"/>
      <c r="L53" s="10"/>
      <c r="M53" s="60">
        <v>2</v>
      </c>
      <c r="N53" s="91">
        <f t="shared" si="5"/>
        <v>2184</v>
      </c>
      <c r="O53" s="71"/>
      <c r="P53" s="10"/>
    </row>
    <row r="54" spans="1:17" ht="15" customHeight="1">
      <c r="A54" s="224"/>
      <c r="B54" s="125">
        <v>46</v>
      </c>
      <c r="C54" s="123">
        <f t="shared" si="0"/>
        <v>180</v>
      </c>
      <c r="D54" s="85">
        <v>0</v>
      </c>
      <c r="E54" s="85">
        <v>0</v>
      </c>
      <c r="F54" s="85">
        <v>0</v>
      </c>
      <c r="G54" s="90">
        <f t="shared" si="1"/>
        <v>1043016</v>
      </c>
      <c r="H54" s="87">
        <f t="shared" si="2"/>
        <v>603.6</v>
      </c>
      <c r="I54" s="90">
        <f t="shared" si="3"/>
        <v>417206.4</v>
      </c>
      <c r="J54" s="87">
        <f t="shared" si="4"/>
        <v>241.44</v>
      </c>
      <c r="K54" s="10"/>
      <c r="L54" s="10"/>
      <c r="M54" s="60">
        <v>1</v>
      </c>
      <c r="N54" s="91">
        <f t="shared" si="5"/>
        <v>2236</v>
      </c>
      <c r="O54" s="71"/>
      <c r="P54" s="10"/>
    </row>
    <row r="55" spans="1:17" ht="15" customHeight="1">
      <c r="A55" s="224"/>
      <c r="B55" s="125">
        <v>45</v>
      </c>
      <c r="C55" s="123">
        <f t="shared" si="0"/>
        <v>179</v>
      </c>
      <c r="D55" s="85">
        <v>0</v>
      </c>
      <c r="E55" s="85">
        <v>0</v>
      </c>
      <c r="F55" s="85">
        <v>0</v>
      </c>
      <c r="G55" s="90">
        <f t="shared" si="1"/>
        <v>1036230</v>
      </c>
      <c r="H55" s="87">
        <f t="shared" si="2"/>
        <v>599.66999999999996</v>
      </c>
      <c r="I55" s="90">
        <f t="shared" si="3"/>
        <v>414492</v>
      </c>
      <c r="J55" s="87">
        <f t="shared" si="4"/>
        <v>239.87</v>
      </c>
      <c r="K55" s="10"/>
      <c r="L55" s="10"/>
      <c r="M55" s="10"/>
      <c r="N55" s="70"/>
      <c r="O55" s="91"/>
      <c r="P55" s="71"/>
      <c r="Q55" s="10"/>
    </row>
    <row r="56" spans="1:17" ht="15" customHeight="1">
      <c r="A56" s="224"/>
      <c r="B56" s="125">
        <v>44</v>
      </c>
      <c r="C56" s="123">
        <f t="shared" si="0"/>
        <v>178</v>
      </c>
      <c r="D56" s="85">
        <v>0</v>
      </c>
      <c r="E56" s="85">
        <v>0</v>
      </c>
      <c r="F56" s="85">
        <v>0</v>
      </c>
      <c r="G56" s="90">
        <f t="shared" si="1"/>
        <v>1029444</v>
      </c>
      <c r="H56" s="87">
        <f t="shared" si="2"/>
        <v>595.74</v>
      </c>
      <c r="I56" s="90">
        <f t="shared" si="3"/>
        <v>411777.6</v>
      </c>
      <c r="J56" s="87">
        <f t="shared" si="4"/>
        <v>238.3</v>
      </c>
      <c r="K56" s="10"/>
      <c r="L56" s="10"/>
      <c r="M56" s="10"/>
      <c r="N56" s="70"/>
      <c r="O56" s="91"/>
      <c r="P56" s="71"/>
      <c r="Q56" s="10"/>
    </row>
    <row r="57" spans="1:17" ht="15" customHeight="1">
      <c r="A57" s="224"/>
      <c r="B57" s="125">
        <v>43</v>
      </c>
      <c r="C57" s="123">
        <f t="shared" si="0"/>
        <v>177</v>
      </c>
      <c r="D57" s="85">
        <v>0</v>
      </c>
      <c r="E57" s="85">
        <v>0</v>
      </c>
      <c r="F57" s="85">
        <v>0</v>
      </c>
      <c r="G57" s="90">
        <f t="shared" si="1"/>
        <v>1022658</v>
      </c>
      <c r="H57" s="87">
        <f t="shared" si="2"/>
        <v>591.82000000000005</v>
      </c>
      <c r="I57" s="90">
        <f t="shared" si="3"/>
        <v>409063.2</v>
      </c>
      <c r="J57" s="87">
        <f t="shared" si="4"/>
        <v>236.73</v>
      </c>
      <c r="K57" s="10"/>
      <c r="L57" s="10"/>
      <c r="M57" s="10"/>
      <c r="N57" s="10"/>
      <c r="O57" s="10"/>
      <c r="P57" s="71"/>
      <c r="Q57" s="10"/>
    </row>
    <row r="58" spans="1:17" ht="15" customHeight="1">
      <c r="A58" s="224"/>
      <c r="B58" s="125">
        <v>42</v>
      </c>
      <c r="C58" s="123">
        <f t="shared" si="0"/>
        <v>176</v>
      </c>
      <c r="D58" s="85">
        <v>0</v>
      </c>
      <c r="E58" s="85">
        <v>0</v>
      </c>
      <c r="F58" s="85">
        <v>0</v>
      </c>
      <c r="G58" s="90">
        <f t="shared" si="1"/>
        <v>1015872</v>
      </c>
      <c r="H58" s="87">
        <f t="shared" si="2"/>
        <v>587.89</v>
      </c>
      <c r="I58" s="90">
        <f t="shared" si="3"/>
        <v>406348.79999999999</v>
      </c>
      <c r="J58" s="87">
        <f t="shared" si="4"/>
        <v>235.16</v>
      </c>
      <c r="K58" s="10"/>
      <c r="L58" s="10"/>
      <c r="M58" s="10"/>
      <c r="N58" s="10"/>
      <c r="O58" s="10"/>
      <c r="P58" s="71"/>
      <c r="Q58" s="10"/>
    </row>
    <row r="59" spans="1:17" ht="15" customHeight="1">
      <c r="A59" s="224"/>
      <c r="B59" s="125">
        <v>41</v>
      </c>
      <c r="C59" s="123">
        <f t="shared" si="0"/>
        <v>175</v>
      </c>
      <c r="D59" s="85">
        <v>0</v>
      </c>
      <c r="E59" s="85">
        <v>0</v>
      </c>
      <c r="F59" s="85">
        <v>0</v>
      </c>
      <c r="G59" s="90">
        <f t="shared" si="1"/>
        <v>1009086</v>
      </c>
      <c r="H59" s="87">
        <f t="shared" si="2"/>
        <v>583.96</v>
      </c>
      <c r="I59" s="90">
        <f t="shared" si="3"/>
        <v>403634.4</v>
      </c>
      <c r="J59" s="87">
        <f t="shared" si="4"/>
        <v>233.58</v>
      </c>
      <c r="K59" s="10"/>
      <c r="L59" s="10"/>
      <c r="M59" s="10"/>
      <c r="N59" s="10"/>
      <c r="O59" s="10"/>
      <c r="P59" s="71"/>
      <c r="Q59" s="10"/>
    </row>
    <row r="60" spans="1:17" ht="15" customHeight="1">
      <c r="A60" s="224"/>
      <c r="B60" s="125">
        <v>40</v>
      </c>
      <c r="C60" s="123">
        <f t="shared" si="0"/>
        <v>174</v>
      </c>
      <c r="D60" s="85">
        <v>0</v>
      </c>
      <c r="E60" s="85">
        <v>0</v>
      </c>
      <c r="F60" s="85">
        <v>0</v>
      </c>
      <c r="G60" s="90">
        <f t="shared" si="1"/>
        <v>1002300</v>
      </c>
      <c r="H60" s="87">
        <f t="shared" si="2"/>
        <v>580.03</v>
      </c>
      <c r="I60" s="90">
        <f t="shared" si="3"/>
        <v>400920</v>
      </c>
      <c r="J60" s="87">
        <f t="shared" si="4"/>
        <v>232.01</v>
      </c>
      <c r="K60" s="10"/>
      <c r="L60" s="10"/>
      <c r="M60" s="10"/>
      <c r="N60" s="10"/>
      <c r="O60" s="10"/>
      <c r="P60" s="71"/>
      <c r="Q60" s="10"/>
    </row>
    <row r="61" spans="1:17" ht="15" customHeight="1">
      <c r="A61" s="224"/>
      <c r="B61" s="125">
        <v>39</v>
      </c>
      <c r="C61" s="123">
        <f t="shared" si="0"/>
        <v>173</v>
      </c>
      <c r="D61" s="85">
        <v>0</v>
      </c>
      <c r="E61" s="85">
        <v>0</v>
      </c>
      <c r="F61" s="85">
        <v>0</v>
      </c>
      <c r="G61" s="90">
        <f t="shared" si="1"/>
        <v>995514</v>
      </c>
      <c r="H61" s="87">
        <f t="shared" si="2"/>
        <v>576.11</v>
      </c>
      <c r="I61" s="90">
        <f t="shared" si="3"/>
        <v>398205.6</v>
      </c>
      <c r="J61" s="87">
        <f t="shared" si="4"/>
        <v>230.44</v>
      </c>
      <c r="K61" s="10"/>
      <c r="L61" s="10"/>
      <c r="M61" s="10"/>
      <c r="N61" s="10"/>
      <c r="O61" s="10"/>
      <c r="P61" s="71"/>
      <c r="Q61" s="10"/>
    </row>
    <row r="62" spans="1:17" ht="15" customHeight="1">
      <c r="A62" s="224"/>
      <c r="B62" s="125">
        <v>38</v>
      </c>
      <c r="C62" s="123">
        <f t="shared" si="0"/>
        <v>172</v>
      </c>
      <c r="D62" s="85">
        <v>0</v>
      </c>
      <c r="E62" s="85">
        <v>0</v>
      </c>
      <c r="F62" s="85">
        <v>0</v>
      </c>
      <c r="G62" s="90">
        <f t="shared" si="1"/>
        <v>988728</v>
      </c>
      <c r="H62" s="87">
        <f t="shared" si="2"/>
        <v>572.17999999999995</v>
      </c>
      <c r="I62" s="90">
        <f t="shared" si="3"/>
        <v>395491.2</v>
      </c>
      <c r="J62" s="87">
        <f t="shared" si="4"/>
        <v>228.87</v>
      </c>
      <c r="K62" s="10"/>
      <c r="L62" s="10"/>
      <c r="M62" s="10"/>
      <c r="N62" s="10"/>
      <c r="O62" s="10"/>
      <c r="P62" s="71"/>
      <c r="Q62" s="10"/>
    </row>
    <row r="63" spans="1:17" ht="15" customHeight="1">
      <c r="A63" s="224"/>
      <c r="B63" s="125">
        <v>37</v>
      </c>
      <c r="C63" s="123">
        <f t="shared" si="0"/>
        <v>171</v>
      </c>
      <c r="D63" s="85">
        <v>0</v>
      </c>
      <c r="E63" s="85">
        <v>0</v>
      </c>
      <c r="F63" s="85">
        <v>0</v>
      </c>
      <c r="G63" s="90">
        <f t="shared" si="1"/>
        <v>981942</v>
      </c>
      <c r="H63" s="87">
        <f t="shared" si="2"/>
        <v>568.25</v>
      </c>
      <c r="I63" s="90">
        <f t="shared" si="3"/>
        <v>392776.8</v>
      </c>
      <c r="J63" s="87">
        <f t="shared" si="4"/>
        <v>227.3</v>
      </c>
      <c r="K63" s="10"/>
      <c r="L63" s="10"/>
      <c r="M63" s="10"/>
      <c r="N63" s="10"/>
      <c r="O63" s="10"/>
      <c r="P63" s="71"/>
      <c r="Q63" s="10"/>
    </row>
    <row r="64" spans="1:17" ht="15" customHeight="1">
      <c r="A64" s="224"/>
      <c r="B64" s="125">
        <v>36</v>
      </c>
      <c r="C64" s="123">
        <f t="shared" si="0"/>
        <v>170</v>
      </c>
      <c r="D64" s="85">
        <v>0</v>
      </c>
      <c r="E64" s="85">
        <v>0</v>
      </c>
      <c r="F64" s="85">
        <v>0</v>
      </c>
      <c r="G64" s="90">
        <f t="shared" si="1"/>
        <v>975156</v>
      </c>
      <c r="H64" s="87">
        <f t="shared" si="2"/>
        <v>564.33000000000004</v>
      </c>
      <c r="I64" s="90">
        <f t="shared" si="3"/>
        <v>390062.4</v>
      </c>
      <c r="J64" s="87">
        <f t="shared" si="4"/>
        <v>225.73</v>
      </c>
      <c r="K64" s="10"/>
      <c r="L64" s="10"/>
      <c r="M64" s="10"/>
      <c r="N64" s="10"/>
      <c r="O64" s="10"/>
      <c r="P64" s="71"/>
      <c r="Q64" s="10"/>
    </row>
    <row r="65" spans="1:17" ht="15" customHeight="1">
      <c r="A65" s="224"/>
      <c r="B65" s="125">
        <v>35</v>
      </c>
      <c r="C65" s="123">
        <f t="shared" si="0"/>
        <v>169</v>
      </c>
      <c r="D65" s="85">
        <v>0</v>
      </c>
      <c r="E65" s="85">
        <v>0</v>
      </c>
      <c r="F65" s="85">
        <v>0</v>
      </c>
      <c r="G65" s="90">
        <f t="shared" si="1"/>
        <v>968370</v>
      </c>
      <c r="H65" s="87">
        <f t="shared" si="2"/>
        <v>560.4</v>
      </c>
      <c r="I65" s="90">
        <f t="shared" si="3"/>
        <v>387348</v>
      </c>
      <c r="J65" s="87">
        <f t="shared" si="4"/>
        <v>224.16</v>
      </c>
      <c r="K65" s="10"/>
      <c r="L65" s="10"/>
      <c r="M65" s="10"/>
      <c r="N65" s="10"/>
      <c r="O65" s="10"/>
      <c r="P65" s="71"/>
      <c r="Q65" s="10"/>
    </row>
    <row r="66" spans="1:17" ht="15" customHeight="1">
      <c r="A66" s="224"/>
      <c r="B66" s="125">
        <v>34</v>
      </c>
      <c r="C66" s="123">
        <f t="shared" si="0"/>
        <v>168</v>
      </c>
      <c r="D66" s="85">
        <v>0</v>
      </c>
      <c r="E66" s="85">
        <v>0</v>
      </c>
      <c r="F66" s="85">
        <v>0</v>
      </c>
      <c r="G66" s="90">
        <f t="shared" si="1"/>
        <v>961584</v>
      </c>
      <c r="H66" s="87">
        <f t="shared" si="2"/>
        <v>556.47</v>
      </c>
      <c r="I66" s="90">
        <f t="shared" si="3"/>
        <v>384633.59999999998</v>
      </c>
      <c r="J66" s="87">
        <f t="shared" si="4"/>
        <v>222.59</v>
      </c>
      <c r="K66" s="10"/>
      <c r="L66" s="10"/>
      <c r="M66" s="10"/>
      <c r="N66" s="10"/>
      <c r="O66" s="10"/>
      <c r="P66" s="71"/>
      <c r="Q66" s="10"/>
    </row>
    <row r="67" spans="1:17" ht="15" customHeight="1">
      <c r="A67" s="224"/>
      <c r="B67" s="125">
        <v>33</v>
      </c>
      <c r="C67" s="123">
        <f t="shared" si="0"/>
        <v>167</v>
      </c>
      <c r="D67" s="85">
        <v>0</v>
      </c>
      <c r="E67" s="85">
        <v>0</v>
      </c>
      <c r="F67" s="85">
        <v>0</v>
      </c>
      <c r="G67" s="90">
        <f t="shared" si="1"/>
        <v>954798</v>
      </c>
      <c r="H67" s="87">
        <f t="shared" si="2"/>
        <v>552.54999999999995</v>
      </c>
      <c r="I67" s="90">
        <f t="shared" si="3"/>
        <v>381919.2</v>
      </c>
      <c r="J67" s="87">
        <f t="shared" si="4"/>
        <v>221.02</v>
      </c>
      <c r="K67" s="10"/>
      <c r="L67" s="10"/>
      <c r="M67" s="10"/>
      <c r="N67" s="10"/>
      <c r="O67" s="10"/>
      <c r="P67" s="71"/>
      <c r="Q67" s="10"/>
    </row>
    <row r="68" spans="1:17" ht="15" customHeight="1">
      <c r="A68" s="224"/>
      <c r="B68" s="125">
        <v>32</v>
      </c>
      <c r="C68" s="123">
        <f t="shared" si="0"/>
        <v>166</v>
      </c>
      <c r="D68" s="85">
        <v>0</v>
      </c>
      <c r="E68" s="85">
        <v>0</v>
      </c>
      <c r="F68" s="85">
        <v>0</v>
      </c>
      <c r="G68" s="90">
        <f t="shared" si="1"/>
        <v>948012</v>
      </c>
      <c r="H68" s="87">
        <f t="shared" si="2"/>
        <v>548.62</v>
      </c>
      <c r="I68" s="90">
        <f t="shared" si="3"/>
        <v>379204.8</v>
      </c>
      <c r="J68" s="87">
        <f t="shared" si="4"/>
        <v>219.45</v>
      </c>
      <c r="K68" s="10"/>
      <c r="L68" s="10"/>
      <c r="M68" s="10"/>
      <c r="N68" s="10"/>
      <c r="O68" s="10"/>
      <c r="P68" s="71"/>
      <c r="Q68" s="10"/>
    </row>
    <row r="69" spans="1:17" ht="15" customHeight="1">
      <c r="A69" s="224"/>
      <c r="B69" s="125">
        <v>31</v>
      </c>
      <c r="C69" s="123">
        <f t="shared" si="0"/>
        <v>165</v>
      </c>
      <c r="D69" s="85">
        <v>0</v>
      </c>
      <c r="E69" s="85">
        <v>0</v>
      </c>
      <c r="F69" s="85">
        <v>0</v>
      </c>
      <c r="G69" s="90">
        <f t="shared" si="1"/>
        <v>941226</v>
      </c>
      <c r="H69" s="87">
        <f t="shared" si="2"/>
        <v>544.69000000000005</v>
      </c>
      <c r="I69" s="90">
        <f t="shared" si="3"/>
        <v>376490.4</v>
      </c>
      <c r="J69" s="87">
        <f t="shared" si="4"/>
        <v>217.88</v>
      </c>
      <c r="K69" s="10"/>
      <c r="L69" s="10"/>
      <c r="M69" s="10"/>
      <c r="N69" s="10"/>
      <c r="O69" s="10"/>
      <c r="P69" s="71"/>
      <c r="Q69" s="10"/>
    </row>
    <row r="70" spans="1:17" ht="15" customHeight="1">
      <c r="A70" s="224"/>
      <c r="B70" s="125">
        <v>30</v>
      </c>
      <c r="C70" s="123">
        <f t="shared" si="0"/>
        <v>164</v>
      </c>
      <c r="D70" s="85">
        <v>0</v>
      </c>
      <c r="E70" s="85">
        <v>0</v>
      </c>
      <c r="F70" s="85">
        <v>0</v>
      </c>
      <c r="G70" s="90">
        <f t="shared" si="1"/>
        <v>934440</v>
      </c>
      <c r="H70" s="87">
        <f t="shared" si="2"/>
        <v>540.76</v>
      </c>
      <c r="I70" s="90">
        <f t="shared" si="3"/>
        <v>373776</v>
      </c>
      <c r="J70" s="87">
        <f t="shared" si="4"/>
        <v>216.3</v>
      </c>
      <c r="K70" s="10"/>
      <c r="L70" s="10"/>
      <c r="M70" s="10"/>
      <c r="N70" s="10"/>
      <c r="O70" s="10"/>
      <c r="P70" s="71"/>
      <c r="Q70" s="10"/>
    </row>
    <row r="71" spans="1:17" ht="15" customHeight="1">
      <c r="A71" s="224"/>
      <c r="B71" s="125">
        <v>29</v>
      </c>
      <c r="C71" s="123">
        <f t="shared" si="0"/>
        <v>163</v>
      </c>
      <c r="D71" s="85">
        <v>0</v>
      </c>
      <c r="E71" s="85">
        <v>0</v>
      </c>
      <c r="F71" s="85">
        <v>0</v>
      </c>
      <c r="G71" s="90">
        <f t="shared" si="1"/>
        <v>927654</v>
      </c>
      <c r="H71" s="87">
        <f t="shared" si="2"/>
        <v>536.84</v>
      </c>
      <c r="I71" s="90">
        <f t="shared" si="3"/>
        <v>371061.6</v>
      </c>
      <c r="J71" s="87">
        <f t="shared" si="4"/>
        <v>214.74</v>
      </c>
      <c r="K71" s="10"/>
      <c r="L71" s="10"/>
      <c r="M71" s="10"/>
      <c r="N71" s="10"/>
      <c r="O71" s="10"/>
      <c r="P71" s="71"/>
      <c r="Q71" s="10"/>
    </row>
    <row r="72" spans="1:17" ht="15" customHeight="1">
      <c r="A72" s="224"/>
      <c r="B72" s="125">
        <v>28</v>
      </c>
      <c r="C72" s="123">
        <f t="shared" si="0"/>
        <v>162</v>
      </c>
      <c r="D72" s="85">
        <v>0</v>
      </c>
      <c r="E72" s="85">
        <v>0</v>
      </c>
      <c r="F72" s="85">
        <v>0</v>
      </c>
      <c r="G72" s="90">
        <f t="shared" si="1"/>
        <v>920868</v>
      </c>
      <c r="H72" s="87">
        <f t="shared" si="2"/>
        <v>532.91</v>
      </c>
      <c r="I72" s="90">
        <f t="shared" si="3"/>
        <v>368347.2</v>
      </c>
      <c r="J72" s="87">
        <f t="shared" si="4"/>
        <v>213.16</v>
      </c>
      <c r="K72" s="10"/>
      <c r="L72" s="10"/>
      <c r="M72" s="10"/>
      <c r="N72" s="10"/>
      <c r="O72" s="10"/>
      <c r="P72" s="71"/>
      <c r="Q72" s="10"/>
    </row>
    <row r="73" spans="1:17" ht="15" customHeight="1">
      <c r="A73" s="224"/>
      <c r="B73" s="125">
        <v>27</v>
      </c>
      <c r="C73" s="123">
        <f t="shared" si="0"/>
        <v>161</v>
      </c>
      <c r="D73" s="85">
        <v>0</v>
      </c>
      <c r="E73" s="85">
        <v>0</v>
      </c>
      <c r="F73" s="85">
        <v>0</v>
      </c>
      <c r="G73" s="90">
        <f t="shared" si="1"/>
        <v>914082</v>
      </c>
      <c r="H73" s="87">
        <f t="shared" si="2"/>
        <v>528.98</v>
      </c>
      <c r="I73" s="90">
        <f t="shared" si="3"/>
        <v>365632.8</v>
      </c>
      <c r="J73" s="87">
        <f t="shared" si="4"/>
        <v>211.59</v>
      </c>
      <c r="K73" s="10"/>
      <c r="L73" s="10"/>
      <c r="M73" s="10"/>
      <c r="N73" s="10"/>
      <c r="O73" s="10"/>
      <c r="P73" s="71"/>
      <c r="Q73" s="10"/>
    </row>
    <row r="74" spans="1:17" ht="15" customHeight="1">
      <c r="A74" s="224"/>
      <c r="B74" s="125">
        <v>26</v>
      </c>
      <c r="C74" s="123">
        <f t="shared" ref="C74:C137" si="6">C75+1</f>
        <v>160</v>
      </c>
      <c r="D74" s="85">
        <v>0</v>
      </c>
      <c r="E74" s="85">
        <v>0</v>
      </c>
      <c r="F74" s="85">
        <v>0</v>
      </c>
      <c r="G74" s="90">
        <f t="shared" ref="G74:G87" si="7">((C74-$C$100)*($E$4+9)*$F$4)+$G$100</f>
        <v>907296</v>
      </c>
      <c r="H74" s="87">
        <f t="shared" ref="H74:H87" si="8">G74/1728</f>
        <v>525.05999999999995</v>
      </c>
      <c r="I74" s="90">
        <f t="shared" ref="I74:I87" si="9">G74*0.4</f>
        <v>362918.40000000002</v>
      </c>
      <c r="J74" s="87">
        <f t="shared" ref="J74:J87" si="10">H74*0.4</f>
        <v>210.02</v>
      </c>
      <c r="K74" s="10"/>
      <c r="L74" s="10"/>
      <c r="M74" s="10"/>
      <c r="N74" s="10"/>
      <c r="O74" s="10"/>
      <c r="P74" s="71"/>
      <c r="Q74" s="10"/>
    </row>
    <row r="75" spans="1:17" ht="15" customHeight="1">
      <c r="A75" s="224"/>
      <c r="B75" s="125">
        <v>25</v>
      </c>
      <c r="C75" s="123">
        <f t="shared" si="6"/>
        <v>159</v>
      </c>
      <c r="D75" s="85">
        <v>0</v>
      </c>
      <c r="E75" s="85">
        <v>0</v>
      </c>
      <c r="F75" s="85">
        <v>0</v>
      </c>
      <c r="G75" s="90">
        <f t="shared" si="7"/>
        <v>900510</v>
      </c>
      <c r="H75" s="87">
        <f t="shared" si="8"/>
        <v>521.13</v>
      </c>
      <c r="I75" s="90">
        <f t="shared" si="9"/>
        <v>360204</v>
      </c>
      <c r="J75" s="87">
        <f t="shared" si="10"/>
        <v>208.45</v>
      </c>
      <c r="K75" s="10"/>
      <c r="L75" s="10"/>
      <c r="M75" s="10"/>
      <c r="N75" s="10"/>
      <c r="O75" s="10"/>
      <c r="P75" s="71"/>
      <c r="Q75" s="10"/>
    </row>
    <row r="76" spans="1:17" ht="15" customHeight="1">
      <c r="A76" s="224"/>
      <c r="B76" s="125">
        <v>24</v>
      </c>
      <c r="C76" s="123">
        <f t="shared" si="6"/>
        <v>158</v>
      </c>
      <c r="D76" s="85">
        <v>0</v>
      </c>
      <c r="E76" s="85">
        <v>0</v>
      </c>
      <c r="F76" s="85">
        <v>0</v>
      </c>
      <c r="G76" s="90">
        <f t="shared" si="7"/>
        <v>893724</v>
      </c>
      <c r="H76" s="87">
        <f t="shared" si="8"/>
        <v>517.20000000000005</v>
      </c>
      <c r="I76" s="90">
        <f t="shared" si="9"/>
        <v>357489.6</v>
      </c>
      <c r="J76" s="87">
        <f t="shared" si="10"/>
        <v>206.88</v>
      </c>
      <c r="K76" s="10"/>
      <c r="L76" s="10"/>
      <c r="M76" s="10"/>
      <c r="N76" s="10"/>
      <c r="O76" s="10"/>
      <c r="P76" s="71"/>
      <c r="Q76" s="10"/>
    </row>
    <row r="77" spans="1:17" ht="15" customHeight="1">
      <c r="A77" s="224"/>
      <c r="B77" s="126">
        <v>23</v>
      </c>
      <c r="C77" s="123">
        <f t="shared" si="6"/>
        <v>157</v>
      </c>
      <c r="D77" s="85">
        <v>0</v>
      </c>
      <c r="E77" s="85">
        <v>0</v>
      </c>
      <c r="F77" s="85">
        <v>0</v>
      </c>
      <c r="G77" s="90">
        <f t="shared" si="7"/>
        <v>886938</v>
      </c>
      <c r="H77" s="87">
        <f t="shared" si="8"/>
        <v>513.27</v>
      </c>
      <c r="I77" s="90">
        <f t="shared" si="9"/>
        <v>354775.2</v>
      </c>
      <c r="J77" s="87">
        <f t="shared" si="10"/>
        <v>205.31</v>
      </c>
      <c r="K77" s="10"/>
      <c r="L77" s="10"/>
      <c r="M77" s="10"/>
      <c r="N77" s="10"/>
      <c r="O77" s="10"/>
      <c r="P77" s="71"/>
      <c r="Q77" s="10"/>
    </row>
    <row r="78" spans="1:17" ht="15" customHeight="1">
      <c r="A78" s="224"/>
      <c r="B78" s="126">
        <v>22</v>
      </c>
      <c r="C78" s="123">
        <f t="shared" si="6"/>
        <v>156</v>
      </c>
      <c r="D78" s="85">
        <v>0</v>
      </c>
      <c r="E78" s="85">
        <v>0</v>
      </c>
      <c r="F78" s="85">
        <v>0</v>
      </c>
      <c r="G78" s="90">
        <f t="shared" si="7"/>
        <v>880152</v>
      </c>
      <c r="H78" s="87">
        <f t="shared" si="8"/>
        <v>509.35</v>
      </c>
      <c r="I78" s="90">
        <f t="shared" si="9"/>
        <v>352060.8</v>
      </c>
      <c r="J78" s="87">
        <f t="shared" si="10"/>
        <v>203.74</v>
      </c>
      <c r="K78" s="10"/>
      <c r="L78" s="10"/>
      <c r="M78" s="10"/>
      <c r="N78" s="10"/>
      <c r="O78" s="10"/>
      <c r="P78" s="71"/>
      <c r="Q78" s="10"/>
    </row>
    <row r="79" spans="1:17" ht="15" customHeight="1">
      <c r="A79" s="224"/>
      <c r="B79" s="126">
        <v>21</v>
      </c>
      <c r="C79" s="123">
        <f t="shared" si="6"/>
        <v>155</v>
      </c>
      <c r="D79" s="85">
        <v>0</v>
      </c>
      <c r="E79" s="85">
        <v>0</v>
      </c>
      <c r="F79" s="85">
        <v>0</v>
      </c>
      <c r="G79" s="90">
        <f t="shared" si="7"/>
        <v>873366</v>
      </c>
      <c r="H79" s="87">
        <f t="shared" si="8"/>
        <v>505.42</v>
      </c>
      <c r="I79" s="90">
        <f t="shared" si="9"/>
        <v>349346.4</v>
      </c>
      <c r="J79" s="87">
        <f t="shared" si="10"/>
        <v>202.17</v>
      </c>
      <c r="K79" s="10"/>
      <c r="L79" s="10"/>
      <c r="M79" s="10"/>
      <c r="N79" s="10"/>
      <c r="O79" s="10"/>
      <c r="P79" s="71"/>
      <c r="Q79" s="10"/>
    </row>
    <row r="80" spans="1:17" ht="15" customHeight="1">
      <c r="A80" s="224"/>
      <c r="B80" s="126">
        <v>20</v>
      </c>
      <c r="C80" s="123">
        <f t="shared" si="6"/>
        <v>154</v>
      </c>
      <c r="D80" s="85">
        <v>0</v>
      </c>
      <c r="E80" s="85">
        <v>0</v>
      </c>
      <c r="F80" s="85">
        <v>0</v>
      </c>
      <c r="G80" s="90">
        <f t="shared" si="7"/>
        <v>866580</v>
      </c>
      <c r="H80" s="87">
        <f t="shared" si="8"/>
        <v>501.49</v>
      </c>
      <c r="I80" s="90">
        <f t="shared" si="9"/>
        <v>346632</v>
      </c>
      <c r="J80" s="87">
        <f t="shared" si="10"/>
        <v>200.6</v>
      </c>
      <c r="K80" s="10"/>
      <c r="L80" s="10"/>
      <c r="M80" s="10"/>
      <c r="N80" s="10"/>
      <c r="O80" s="10"/>
      <c r="P80" s="71"/>
      <c r="Q80" s="10"/>
    </row>
    <row r="81" spans="1:17" ht="15" customHeight="1">
      <c r="A81" s="224"/>
      <c r="B81" s="126">
        <v>19</v>
      </c>
      <c r="C81" s="123">
        <f t="shared" si="6"/>
        <v>153</v>
      </c>
      <c r="D81" s="85">
        <v>0</v>
      </c>
      <c r="E81" s="85">
        <v>0</v>
      </c>
      <c r="F81" s="85">
        <v>0</v>
      </c>
      <c r="G81" s="90">
        <f t="shared" si="7"/>
        <v>859794</v>
      </c>
      <c r="H81" s="87">
        <f t="shared" si="8"/>
        <v>497.57</v>
      </c>
      <c r="I81" s="90">
        <f t="shared" si="9"/>
        <v>343917.6</v>
      </c>
      <c r="J81" s="87">
        <f t="shared" si="10"/>
        <v>199.03</v>
      </c>
      <c r="K81" s="10"/>
      <c r="L81" s="10"/>
      <c r="M81" s="10"/>
      <c r="N81" s="10"/>
      <c r="O81" s="10"/>
      <c r="P81" s="71"/>
      <c r="Q81" s="10"/>
    </row>
    <row r="82" spans="1:17" ht="15" customHeight="1">
      <c r="A82" s="224"/>
      <c r="B82" s="126">
        <v>18</v>
      </c>
      <c r="C82" s="123">
        <f t="shared" si="6"/>
        <v>152</v>
      </c>
      <c r="D82" s="85">
        <v>0</v>
      </c>
      <c r="E82" s="85">
        <v>0</v>
      </c>
      <c r="F82" s="85">
        <v>0</v>
      </c>
      <c r="G82" s="90">
        <f t="shared" si="7"/>
        <v>853008</v>
      </c>
      <c r="H82" s="87">
        <f t="shared" si="8"/>
        <v>493.64</v>
      </c>
      <c r="I82" s="90">
        <f t="shared" si="9"/>
        <v>341203.20000000001</v>
      </c>
      <c r="J82" s="87">
        <f t="shared" si="10"/>
        <v>197.46</v>
      </c>
      <c r="K82" s="10"/>
      <c r="L82" s="10"/>
      <c r="M82" s="10"/>
      <c r="N82" s="10"/>
      <c r="O82" s="10"/>
      <c r="P82" s="71"/>
      <c r="Q82" s="10"/>
    </row>
    <row r="83" spans="1:17" ht="15" customHeight="1">
      <c r="A83" s="224"/>
      <c r="B83" s="126">
        <v>17</v>
      </c>
      <c r="C83" s="123">
        <f t="shared" si="6"/>
        <v>151</v>
      </c>
      <c r="D83" s="85">
        <v>0</v>
      </c>
      <c r="E83" s="85">
        <v>0</v>
      </c>
      <c r="F83" s="85">
        <v>0</v>
      </c>
      <c r="G83" s="90">
        <f t="shared" si="7"/>
        <v>846222</v>
      </c>
      <c r="H83" s="87">
        <f t="shared" si="8"/>
        <v>489.71</v>
      </c>
      <c r="I83" s="90">
        <f t="shared" si="9"/>
        <v>338488.8</v>
      </c>
      <c r="J83" s="87">
        <f t="shared" si="10"/>
        <v>195.88</v>
      </c>
      <c r="K83" s="10"/>
      <c r="L83" s="10"/>
      <c r="M83" s="10"/>
      <c r="N83" s="10"/>
      <c r="O83" s="10"/>
      <c r="P83" s="71"/>
      <c r="Q83" s="10"/>
    </row>
    <row r="84" spans="1:17" ht="15" customHeight="1">
      <c r="A84" s="224"/>
      <c r="B84" s="126">
        <v>16</v>
      </c>
      <c r="C84" s="123">
        <f t="shared" si="6"/>
        <v>150</v>
      </c>
      <c r="D84" s="85">
        <v>0</v>
      </c>
      <c r="E84" s="85">
        <v>0</v>
      </c>
      <c r="F84" s="85">
        <v>0</v>
      </c>
      <c r="G84" s="90">
        <f t="shared" si="7"/>
        <v>839436</v>
      </c>
      <c r="H84" s="87">
        <f t="shared" si="8"/>
        <v>485.78</v>
      </c>
      <c r="I84" s="90">
        <f t="shared" si="9"/>
        <v>335774.4</v>
      </c>
      <c r="J84" s="87">
        <f t="shared" si="10"/>
        <v>194.31</v>
      </c>
      <c r="K84" s="10"/>
      <c r="L84" s="10"/>
      <c r="M84" s="10"/>
      <c r="N84" s="10"/>
      <c r="O84" s="10"/>
      <c r="P84" s="71"/>
      <c r="Q84" s="10"/>
    </row>
    <row r="85" spans="1:17" ht="15" customHeight="1">
      <c r="A85" s="224"/>
      <c r="B85" s="126">
        <v>15</v>
      </c>
      <c r="C85" s="123">
        <f t="shared" si="6"/>
        <v>149</v>
      </c>
      <c r="D85" s="85">
        <v>0</v>
      </c>
      <c r="E85" s="85">
        <v>0</v>
      </c>
      <c r="F85" s="85">
        <v>0</v>
      </c>
      <c r="G85" s="90">
        <f t="shared" si="7"/>
        <v>832650</v>
      </c>
      <c r="H85" s="87">
        <f t="shared" si="8"/>
        <v>481.86</v>
      </c>
      <c r="I85" s="90">
        <f t="shared" si="9"/>
        <v>333060</v>
      </c>
      <c r="J85" s="87">
        <f t="shared" si="10"/>
        <v>192.74</v>
      </c>
      <c r="K85" s="10"/>
      <c r="L85" s="10"/>
      <c r="M85" s="10"/>
      <c r="N85" s="10"/>
      <c r="O85" s="10"/>
      <c r="P85" s="71"/>
      <c r="Q85" s="10"/>
    </row>
    <row r="86" spans="1:17" ht="15" customHeight="1">
      <c r="A86" s="224"/>
      <c r="B86" s="126">
        <v>14</v>
      </c>
      <c r="C86" s="123">
        <f t="shared" si="6"/>
        <v>148</v>
      </c>
      <c r="D86" s="85">
        <v>0</v>
      </c>
      <c r="E86" s="85">
        <v>0</v>
      </c>
      <c r="F86" s="85">
        <v>0</v>
      </c>
      <c r="G86" s="90">
        <f t="shared" si="7"/>
        <v>825864</v>
      </c>
      <c r="H86" s="87">
        <f t="shared" si="8"/>
        <v>477.93</v>
      </c>
      <c r="I86" s="90">
        <f t="shared" si="9"/>
        <v>330345.59999999998</v>
      </c>
      <c r="J86" s="87">
        <f t="shared" si="10"/>
        <v>191.17</v>
      </c>
      <c r="K86" s="10"/>
      <c r="L86" s="10"/>
      <c r="M86" s="10"/>
      <c r="N86" s="10"/>
      <c r="O86" s="10"/>
      <c r="P86" s="71"/>
      <c r="Q86" s="10"/>
    </row>
    <row r="87" spans="1:17" ht="15" customHeight="1">
      <c r="A87" s="224"/>
      <c r="B87" s="126">
        <v>13</v>
      </c>
      <c r="C87" s="123">
        <f t="shared" si="6"/>
        <v>147</v>
      </c>
      <c r="D87" s="85">
        <v>0</v>
      </c>
      <c r="E87" s="85">
        <v>0</v>
      </c>
      <c r="F87" s="85">
        <v>0</v>
      </c>
      <c r="G87" s="90">
        <f t="shared" si="7"/>
        <v>819078</v>
      </c>
      <c r="H87" s="87">
        <f t="shared" si="8"/>
        <v>474</v>
      </c>
      <c r="I87" s="90">
        <f t="shared" si="9"/>
        <v>327631.2</v>
      </c>
      <c r="J87" s="87">
        <f t="shared" si="10"/>
        <v>189.6</v>
      </c>
      <c r="K87" s="10"/>
      <c r="L87" s="10"/>
      <c r="M87" s="10"/>
      <c r="N87" s="10"/>
      <c r="O87" s="10"/>
      <c r="P87" s="71"/>
      <c r="Q87" s="10"/>
    </row>
    <row r="88" spans="1:17" ht="15" customHeight="1">
      <c r="A88" s="224"/>
      <c r="B88" s="123">
        <v>12</v>
      </c>
      <c r="C88" s="123">
        <f t="shared" si="6"/>
        <v>146</v>
      </c>
      <c r="D88" s="85">
        <v>0</v>
      </c>
      <c r="E88" s="85">
        <v>0</v>
      </c>
      <c r="F88" s="85">
        <v>0</v>
      </c>
      <c r="G88" s="90">
        <f t="shared" ref="G88:G99" si="11">((C88-$C$100)*($E$4+9)*$F$4)+$G$100</f>
        <v>812292</v>
      </c>
      <c r="H88" s="87">
        <f t="shared" ref="H88:H99" si="12">G88/1728</f>
        <v>470.08</v>
      </c>
      <c r="I88" s="90">
        <f>G88*0.4</f>
        <v>324916.8</v>
      </c>
      <c r="J88" s="87">
        <f>H88*0.4</f>
        <v>188.03</v>
      </c>
      <c r="K88" s="10"/>
      <c r="L88" s="10"/>
      <c r="M88" s="10"/>
      <c r="N88" s="10"/>
      <c r="O88" s="10"/>
      <c r="P88" s="89"/>
      <c r="Q88" s="10"/>
    </row>
    <row r="89" spans="1:17">
      <c r="A89" s="224"/>
      <c r="B89" s="123">
        <v>11</v>
      </c>
      <c r="C89" s="123">
        <f t="shared" si="6"/>
        <v>145</v>
      </c>
      <c r="D89" s="85">
        <v>0</v>
      </c>
      <c r="E89" s="85">
        <v>0</v>
      </c>
      <c r="F89" s="85">
        <v>0</v>
      </c>
      <c r="G89" s="90">
        <f t="shared" si="11"/>
        <v>805506</v>
      </c>
      <c r="H89" s="87">
        <f t="shared" si="12"/>
        <v>466.15</v>
      </c>
      <c r="I89" s="90">
        <f>G89*0.4</f>
        <v>322202.40000000002</v>
      </c>
      <c r="J89" s="87">
        <f t="shared" ref="J89:J153" si="13">H89*0.4</f>
        <v>186.46</v>
      </c>
      <c r="K89" s="10"/>
      <c r="L89" s="10"/>
      <c r="M89" s="10"/>
      <c r="N89" s="10"/>
      <c r="O89" s="10"/>
      <c r="P89" s="92"/>
      <c r="Q89" s="10"/>
    </row>
    <row r="90" spans="1:17">
      <c r="A90" s="224"/>
      <c r="B90" s="123">
        <v>10</v>
      </c>
      <c r="C90" s="123">
        <f t="shared" si="6"/>
        <v>144</v>
      </c>
      <c r="D90" s="85">
        <v>0</v>
      </c>
      <c r="E90" s="85">
        <v>0</v>
      </c>
      <c r="F90" s="85">
        <v>0</v>
      </c>
      <c r="G90" s="90">
        <f t="shared" si="11"/>
        <v>798720</v>
      </c>
      <c r="H90" s="87">
        <f t="shared" si="12"/>
        <v>462.22</v>
      </c>
      <c r="I90" s="90">
        <f t="shared" ref="I90:I153" si="14">G90*0.4</f>
        <v>319488</v>
      </c>
      <c r="J90" s="87">
        <f t="shared" si="13"/>
        <v>184.89</v>
      </c>
      <c r="K90" s="10"/>
      <c r="L90" s="10"/>
      <c r="M90" s="10"/>
      <c r="N90" s="10"/>
      <c r="O90" s="10"/>
      <c r="P90" s="92"/>
      <c r="Q90" s="10"/>
    </row>
    <row r="91" spans="1:17" ht="15" customHeight="1">
      <c r="A91" s="224"/>
      <c r="B91" s="123">
        <v>9</v>
      </c>
      <c r="C91" s="123">
        <f t="shared" si="6"/>
        <v>143</v>
      </c>
      <c r="D91" s="85">
        <v>0</v>
      </c>
      <c r="E91" s="85">
        <v>0</v>
      </c>
      <c r="F91" s="85">
        <v>0</v>
      </c>
      <c r="G91" s="90">
        <f t="shared" si="11"/>
        <v>791934</v>
      </c>
      <c r="H91" s="87">
        <f t="shared" si="12"/>
        <v>458.3</v>
      </c>
      <c r="I91" s="90">
        <f t="shared" si="14"/>
        <v>316773.59999999998</v>
      </c>
      <c r="J91" s="87">
        <f t="shared" si="13"/>
        <v>183.32</v>
      </c>
      <c r="K91" s="10"/>
      <c r="L91" s="10"/>
      <c r="M91" s="10"/>
      <c r="N91" s="10"/>
      <c r="O91" s="10"/>
      <c r="P91" s="92"/>
      <c r="Q91" s="10"/>
    </row>
    <row r="92" spans="1:17">
      <c r="A92" s="224"/>
      <c r="B92" s="123">
        <v>8</v>
      </c>
      <c r="C92" s="123">
        <f t="shared" si="6"/>
        <v>142</v>
      </c>
      <c r="D92" s="85">
        <v>0</v>
      </c>
      <c r="E92" s="85">
        <v>0</v>
      </c>
      <c r="F92" s="85">
        <v>0</v>
      </c>
      <c r="G92" s="90">
        <f t="shared" si="11"/>
        <v>785148</v>
      </c>
      <c r="H92" s="87">
        <f t="shared" si="12"/>
        <v>454.37</v>
      </c>
      <c r="I92" s="90">
        <f t="shared" si="14"/>
        <v>314059.2</v>
      </c>
      <c r="J92" s="87">
        <f t="shared" si="13"/>
        <v>181.75</v>
      </c>
      <c r="K92" s="10"/>
      <c r="L92" s="10"/>
      <c r="M92" s="10"/>
      <c r="N92" s="10"/>
      <c r="O92" s="10"/>
      <c r="P92" s="92"/>
      <c r="Q92" s="10"/>
    </row>
    <row r="93" spans="1:17">
      <c r="A93" s="224"/>
      <c r="B93" s="123">
        <v>7</v>
      </c>
      <c r="C93" s="123">
        <f t="shared" si="6"/>
        <v>141</v>
      </c>
      <c r="D93" s="85">
        <v>0</v>
      </c>
      <c r="E93" s="85">
        <v>0</v>
      </c>
      <c r="F93" s="85">
        <v>0</v>
      </c>
      <c r="G93" s="90">
        <f t="shared" si="11"/>
        <v>778362</v>
      </c>
      <c r="H93" s="87">
        <f t="shared" si="12"/>
        <v>450.44</v>
      </c>
      <c r="I93" s="90">
        <f t="shared" si="14"/>
        <v>311344.8</v>
      </c>
      <c r="J93" s="87">
        <f t="shared" si="13"/>
        <v>180.18</v>
      </c>
      <c r="K93" s="10"/>
      <c r="L93" s="10"/>
      <c r="M93" s="10"/>
      <c r="N93" s="10"/>
      <c r="O93" s="10"/>
      <c r="P93" s="92"/>
      <c r="Q93" s="10"/>
    </row>
    <row r="94" spans="1:17">
      <c r="A94" s="224"/>
      <c r="B94" s="123">
        <v>6</v>
      </c>
      <c r="C94" s="123">
        <f t="shared" si="6"/>
        <v>140</v>
      </c>
      <c r="D94" s="85">
        <v>0</v>
      </c>
      <c r="E94" s="85">
        <v>0</v>
      </c>
      <c r="F94" s="85">
        <v>0</v>
      </c>
      <c r="G94" s="90">
        <f t="shared" si="11"/>
        <v>771576</v>
      </c>
      <c r="H94" s="87">
        <f t="shared" si="12"/>
        <v>446.51</v>
      </c>
      <c r="I94" s="90">
        <f t="shared" si="14"/>
        <v>308630.40000000002</v>
      </c>
      <c r="J94" s="87">
        <f t="shared" si="13"/>
        <v>178.6</v>
      </c>
      <c r="K94" s="10"/>
      <c r="L94" s="10"/>
      <c r="M94" s="10"/>
      <c r="N94" s="10"/>
      <c r="O94" s="10"/>
      <c r="P94" s="92"/>
      <c r="Q94" s="10"/>
    </row>
    <row r="95" spans="1:17">
      <c r="A95" s="224"/>
      <c r="B95" s="123">
        <v>5</v>
      </c>
      <c r="C95" s="123">
        <f t="shared" si="6"/>
        <v>139</v>
      </c>
      <c r="D95" s="85">
        <v>0</v>
      </c>
      <c r="E95" s="85">
        <v>0</v>
      </c>
      <c r="F95" s="85">
        <v>0</v>
      </c>
      <c r="G95" s="90">
        <f t="shared" si="11"/>
        <v>764790</v>
      </c>
      <c r="H95" s="87">
        <f t="shared" si="12"/>
        <v>442.59</v>
      </c>
      <c r="I95" s="90">
        <f t="shared" si="14"/>
        <v>305916</v>
      </c>
      <c r="J95" s="87">
        <f t="shared" si="13"/>
        <v>177.04</v>
      </c>
      <c r="K95" s="10"/>
      <c r="L95" s="10"/>
      <c r="M95" s="10"/>
      <c r="N95" s="10"/>
      <c r="O95" s="10"/>
      <c r="P95" s="92"/>
      <c r="Q95" s="10"/>
    </row>
    <row r="96" spans="1:17">
      <c r="A96" s="224"/>
      <c r="B96" s="123">
        <v>4</v>
      </c>
      <c r="C96" s="123">
        <f t="shared" si="6"/>
        <v>138</v>
      </c>
      <c r="D96" s="85">
        <v>0</v>
      </c>
      <c r="E96" s="85">
        <v>0</v>
      </c>
      <c r="F96" s="85">
        <v>0</v>
      </c>
      <c r="G96" s="90">
        <f t="shared" si="11"/>
        <v>758004</v>
      </c>
      <c r="H96" s="87">
        <f t="shared" si="12"/>
        <v>438.66</v>
      </c>
      <c r="I96" s="90">
        <f t="shared" si="14"/>
        <v>303201.59999999998</v>
      </c>
      <c r="J96" s="87">
        <f t="shared" si="13"/>
        <v>175.46</v>
      </c>
      <c r="K96" s="10"/>
      <c r="L96" s="10"/>
      <c r="M96" s="10"/>
      <c r="N96" s="10"/>
      <c r="O96" s="10"/>
      <c r="P96" s="92"/>
      <c r="Q96" s="10"/>
    </row>
    <row r="97" spans="1:17">
      <c r="A97" s="224"/>
      <c r="B97" s="123">
        <v>3</v>
      </c>
      <c r="C97" s="123">
        <f t="shared" si="6"/>
        <v>137</v>
      </c>
      <c r="D97" s="85">
        <v>0</v>
      </c>
      <c r="E97" s="85">
        <v>0</v>
      </c>
      <c r="F97" s="85">
        <v>0</v>
      </c>
      <c r="G97" s="90">
        <f t="shared" si="11"/>
        <v>751218</v>
      </c>
      <c r="H97" s="87">
        <f t="shared" si="12"/>
        <v>434.73</v>
      </c>
      <c r="I97" s="90">
        <f t="shared" si="14"/>
        <v>300487.2</v>
      </c>
      <c r="J97" s="87">
        <f t="shared" si="13"/>
        <v>173.89</v>
      </c>
      <c r="K97" s="10"/>
      <c r="L97" s="10"/>
      <c r="M97" s="10"/>
      <c r="N97" s="10"/>
      <c r="O97" s="10"/>
      <c r="P97" s="92"/>
      <c r="Q97" s="10"/>
    </row>
    <row r="98" spans="1:17">
      <c r="A98" s="224"/>
      <c r="B98" s="123">
        <v>2</v>
      </c>
      <c r="C98" s="123">
        <f t="shared" si="6"/>
        <v>136</v>
      </c>
      <c r="D98" s="85">
        <v>0</v>
      </c>
      <c r="E98" s="85">
        <v>0</v>
      </c>
      <c r="F98" s="85">
        <v>0</v>
      </c>
      <c r="G98" s="90">
        <f t="shared" si="11"/>
        <v>744432</v>
      </c>
      <c r="H98" s="87">
        <f t="shared" si="12"/>
        <v>430.81</v>
      </c>
      <c r="I98" s="90">
        <f t="shared" si="14"/>
        <v>297772.79999999999</v>
      </c>
      <c r="J98" s="87">
        <f t="shared" si="13"/>
        <v>172.32</v>
      </c>
      <c r="K98" s="10"/>
      <c r="L98" s="10"/>
      <c r="M98" s="10"/>
      <c r="N98" s="10"/>
      <c r="O98" s="10"/>
      <c r="P98" s="92"/>
      <c r="Q98" s="10"/>
    </row>
    <row r="99" spans="1:17">
      <c r="A99" s="225"/>
      <c r="B99" s="121">
        <v>1</v>
      </c>
      <c r="C99" s="121">
        <f t="shared" si="6"/>
        <v>135</v>
      </c>
      <c r="D99" s="94">
        <v>0</v>
      </c>
      <c r="E99" s="94">
        <v>0</v>
      </c>
      <c r="F99" s="94">
        <v>0</v>
      </c>
      <c r="G99" s="95">
        <f t="shared" si="11"/>
        <v>737646</v>
      </c>
      <c r="H99" s="96">
        <f t="shared" si="12"/>
        <v>426.88</v>
      </c>
      <c r="I99" s="95">
        <f t="shared" si="14"/>
        <v>295058.40000000002</v>
      </c>
      <c r="J99" s="96">
        <f t="shared" si="13"/>
        <v>170.75</v>
      </c>
      <c r="K99" s="10"/>
      <c r="L99" s="10"/>
      <c r="M99" s="10"/>
      <c r="N99" s="10"/>
      <c r="O99" s="10"/>
      <c r="P99" s="92"/>
      <c r="Q99" s="10"/>
    </row>
    <row r="100" spans="1:17">
      <c r="A100" s="235" t="s">
        <v>16</v>
      </c>
      <c r="B100" s="123">
        <f t="shared" ref="B100:B140" si="15">B101+1</f>
        <v>44</v>
      </c>
      <c r="C100" s="123">
        <f t="shared" si="6"/>
        <v>134</v>
      </c>
      <c r="D100" s="91">
        <f>((2/3)*D4*$E$4)</f>
        <v>2288</v>
      </c>
      <c r="E100" s="15">
        <f t="shared" ref="E100:E143" si="16">D100*$F$4</f>
        <v>178464</v>
      </c>
      <c r="F100" s="15">
        <f t="shared" ref="F100:F142" si="17">(E100/1728)</f>
        <v>103.28</v>
      </c>
      <c r="G100" s="86">
        <f t="shared" ref="G100:G143" si="18">(((C100-$C$144)*($E$4+9)*$F$4)-E100)+$G$144</f>
        <v>730860</v>
      </c>
      <c r="H100" s="88">
        <f>G100/1728</f>
        <v>422.95</v>
      </c>
      <c r="I100" s="86">
        <f t="shared" si="14"/>
        <v>292344</v>
      </c>
      <c r="J100" s="88">
        <f t="shared" si="13"/>
        <v>169.18</v>
      </c>
      <c r="K100" s="10"/>
      <c r="L100" s="10"/>
      <c r="M100" s="10"/>
      <c r="N100" s="10"/>
      <c r="O100" s="10"/>
      <c r="P100" s="92"/>
      <c r="Q100" s="10"/>
    </row>
    <row r="101" spans="1:17">
      <c r="A101" s="236"/>
      <c r="B101" s="123">
        <f t="shared" si="15"/>
        <v>43</v>
      </c>
      <c r="C101" s="117">
        <f t="shared" si="6"/>
        <v>133</v>
      </c>
      <c r="D101" s="97">
        <f>($D$100-N12)</f>
        <v>2236</v>
      </c>
      <c r="E101" s="15">
        <f t="shared" si="16"/>
        <v>174408</v>
      </c>
      <c r="F101" s="15">
        <f t="shared" si="17"/>
        <v>100.93</v>
      </c>
      <c r="G101" s="90">
        <f t="shared" si="18"/>
        <v>728130</v>
      </c>
      <c r="H101" s="87">
        <f t="shared" ref="H101:H151" si="19">G101/1728</f>
        <v>421.37</v>
      </c>
      <c r="I101" s="90">
        <f t="shared" si="14"/>
        <v>291252</v>
      </c>
      <c r="J101" s="87">
        <f t="shared" si="13"/>
        <v>168.55</v>
      </c>
      <c r="K101" s="10"/>
      <c r="L101" s="10"/>
      <c r="M101" s="10"/>
      <c r="N101" s="10"/>
      <c r="O101" s="10"/>
      <c r="P101" s="92"/>
      <c r="Q101" s="10"/>
    </row>
    <row r="102" spans="1:17">
      <c r="A102" s="236"/>
      <c r="B102" s="123">
        <f t="shared" si="15"/>
        <v>42</v>
      </c>
      <c r="C102" s="117">
        <f t="shared" si="6"/>
        <v>132</v>
      </c>
      <c r="D102" s="97">
        <f t="shared" ref="D102:D142" si="20">($D$100-N13)</f>
        <v>2184</v>
      </c>
      <c r="E102" s="15">
        <f t="shared" si="16"/>
        <v>170352</v>
      </c>
      <c r="F102" s="15">
        <f t="shared" si="17"/>
        <v>98.58</v>
      </c>
      <c r="G102" s="90">
        <f t="shared" si="18"/>
        <v>725400</v>
      </c>
      <c r="H102" s="87">
        <f t="shared" si="19"/>
        <v>419.79</v>
      </c>
      <c r="I102" s="90">
        <f t="shared" si="14"/>
        <v>290160</v>
      </c>
      <c r="J102" s="87">
        <f t="shared" si="13"/>
        <v>167.92</v>
      </c>
      <c r="K102" s="10"/>
      <c r="L102" s="10"/>
      <c r="M102" s="10"/>
      <c r="N102" s="10"/>
      <c r="O102" s="10"/>
      <c r="P102" s="92"/>
      <c r="Q102" s="10"/>
    </row>
    <row r="103" spans="1:17">
      <c r="A103" s="236"/>
      <c r="B103" s="123">
        <f t="shared" si="15"/>
        <v>41</v>
      </c>
      <c r="C103" s="117">
        <f t="shared" si="6"/>
        <v>131</v>
      </c>
      <c r="D103" s="97">
        <f t="shared" si="20"/>
        <v>2132</v>
      </c>
      <c r="E103" s="15">
        <f t="shared" si="16"/>
        <v>166296</v>
      </c>
      <c r="F103" s="15">
        <f t="shared" si="17"/>
        <v>96.24</v>
      </c>
      <c r="G103" s="90">
        <f t="shared" si="18"/>
        <v>722670</v>
      </c>
      <c r="H103" s="87">
        <f t="shared" si="19"/>
        <v>418.21</v>
      </c>
      <c r="I103" s="90">
        <f t="shared" si="14"/>
        <v>289068</v>
      </c>
      <c r="J103" s="87">
        <f t="shared" si="13"/>
        <v>167.28</v>
      </c>
      <c r="K103" s="10"/>
      <c r="L103" s="10"/>
      <c r="M103" s="10"/>
      <c r="N103" s="10"/>
      <c r="O103" s="10"/>
      <c r="P103" s="92"/>
      <c r="Q103" s="10"/>
    </row>
    <row r="104" spans="1:17">
      <c r="A104" s="236"/>
      <c r="B104" s="123">
        <f t="shared" si="15"/>
        <v>40</v>
      </c>
      <c r="C104" s="117">
        <f t="shared" si="6"/>
        <v>130</v>
      </c>
      <c r="D104" s="97">
        <f t="shared" si="20"/>
        <v>2080</v>
      </c>
      <c r="E104" s="15">
        <f t="shared" si="16"/>
        <v>162240</v>
      </c>
      <c r="F104" s="15">
        <f t="shared" si="17"/>
        <v>93.89</v>
      </c>
      <c r="G104" s="90">
        <f t="shared" si="18"/>
        <v>719940</v>
      </c>
      <c r="H104" s="87">
        <f t="shared" si="19"/>
        <v>416.63</v>
      </c>
      <c r="I104" s="90">
        <f t="shared" si="14"/>
        <v>287976</v>
      </c>
      <c r="J104" s="87">
        <f t="shared" si="13"/>
        <v>166.65</v>
      </c>
      <c r="K104" s="10"/>
      <c r="L104" s="10"/>
      <c r="M104" s="10"/>
      <c r="N104" s="10"/>
      <c r="O104" s="10"/>
      <c r="P104" s="92"/>
      <c r="Q104" s="10"/>
    </row>
    <row r="105" spans="1:17">
      <c r="A105" s="236"/>
      <c r="B105" s="123">
        <f t="shared" si="15"/>
        <v>39</v>
      </c>
      <c r="C105" s="117">
        <f t="shared" si="6"/>
        <v>129</v>
      </c>
      <c r="D105" s="97">
        <f t="shared" si="20"/>
        <v>2028</v>
      </c>
      <c r="E105" s="15">
        <f t="shared" si="16"/>
        <v>158184</v>
      </c>
      <c r="F105" s="15">
        <f t="shared" si="17"/>
        <v>91.54</v>
      </c>
      <c r="G105" s="90">
        <f t="shared" si="18"/>
        <v>717210</v>
      </c>
      <c r="H105" s="87">
        <f t="shared" si="19"/>
        <v>415.05</v>
      </c>
      <c r="I105" s="90">
        <f t="shared" si="14"/>
        <v>286884</v>
      </c>
      <c r="J105" s="87">
        <f t="shared" si="13"/>
        <v>166.02</v>
      </c>
      <c r="K105" s="10"/>
      <c r="L105" s="10"/>
      <c r="M105" s="10"/>
      <c r="N105" s="10"/>
      <c r="O105" s="10"/>
      <c r="P105" s="92"/>
      <c r="Q105" s="10"/>
    </row>
    <row r="106" spans="1:17">
      <c r="A106" s="236"/>
      <c r="B106" s="123">
        <f t="shared" si="15"/>
        <v>38</v>
      </c>
      <c r="C106" s="117">
        <f t="shared" si="6"/>
        <v>128</v>
      </c>
      <c r="D106" s="97">
        <f t="shared" si="20"/>
        <v>1976</v>
      </c>
      <c r="E106" s="15">
        <f t="shared" si="16"/>
        <v>154128</v>
      </c>
      <c r="F106" s="15">
        <f t="shared" si="17"/>
        <v>89.19</v>
      </c>
      <c r="G106" s="90">
        <f t="shared" si="18"/>
        <v>714480</v>
      </c>
      <c r="H106" s="87">
        <f t="shared" si="19"/>
        <v>413.47</v>
      </c>
      <c r="I106" s="90">
        <f t="shared" si="14"/>
        <v>285792</v>
      </c>
      <c r="J106" s="87">
        <f t="shared" si="13"/>
        <v>165.39</v>
      </c>
      <c r="K106" s="10"/>
      <c r="L106" s="10"/>
      <c r="M106" s="10"/>
      <c r="N106" s="10"/>
      <c r="O106" s="10"/>
      <c r="P106" s="92"/>
      <c r="Q106" s="10"/>
    </row>
    <row r="107" spans="1:17">
      <c r="A107" s="236"/>
      <c r="B107" s="123">
        <f t="shared" si="15"/>
        <v>37</v>
      </c>
      <c r="C107" s="117">
        <f t="shared" si="6"/>
        <v>127</v>
      </c>
      <c r="D107" s="97">
        <f t="shared" si="20"/>
        <v>1924</v>
      </c>
      <c r="E107" s="15">
        <f t="shared" si="16"/>
        <v>150072</v>
      </c>
      <c r="F107" s="15">
        <f t="shared" si="17"/>
        <v>86.85</v>
      </c>
      <c r="G107" s="90">
        <f t="shared" si="18"/>
        <v>711750</v>
      </c>
      <c r="H107" s="87">
        <f t="shared" si="19"/>
        <v>411.89</v>
      </c>
      <c r="I107" s="90">
        <f t="shared" si="14"/>
        <v>284700</v>
      </c>
      <c r="J107" s="87">
        <f t="shared" si="13"/>
        <v>164.76</v>
      </c>
      <c r="K107" s="10"/>
      <c r="L107" s="10"/>
      <c r="M107" s="10"/>
      <c r="N107" s="10"/>
      <c r="O107" s="10"/>
      <c r="P107" s="92"/>
      <c r="Q107" s="10"/>
    </row>
    <row r="108" spans="1:17">
      <c r="A108" s="236"/>
      <c r="B108" s="123">
        <f t="shared" si="15"/>
        <v>36</v>
      </c>
      <c r="C108" s="117">
        <f t="shared" si="6"/>
        <v>126</v>
      </c>
      <c r="D108" s="97">
        <f t="shared" si="20"/>
        <v>1872</v>
      </c>
      <c r="E108" s="15">
        <f t="shared" si="16"/>
        <v>146016</v>
      </c>
      <c r="F108" s="15">
        <f t="shared" si="17"/>
        <v>84.5</v>
      </c>
      <c r="G108" s="90">
        <f t="shared" si="18"/>
        <v>709020</v>
      </c>
      <c r="H108" s="87">
        <f t="shared" si="19"/>
        <v>410.31</v>
      </c>
      <c r="I108" s="90">
        <f t="shared" si="14"/>
        <v>283608</v>
      </c>
      <c r="J108" s="87">
        <f t="shared" si="13"/>
        <v>164.12</v>
      </c>
      <c r="K108" s="10"/>
      <c r="L108" s="10"/>
      <c r="M108" s="10"/>
      <c r="N108" s="10"/>
      <c r="O108" s="10"/>
      <c r="P108" s="92"/>
      <c r="Q108" s="10"/>
    </row>
    <row r="109" spans="1:17">
      <c r="A109" s="236"/>
      <c r="B109" s="123">
        <f t="shared" si="15"/>
        <v>35</v>
      </c>
      <c r="C109" s="117">
        <f t="shared" si="6"/>
        <v>125</v>
      </c>
      <c r="D109" s="97">
        <f t="shared" si="20"/>
        <v>1820</v>
      </c>
      <c r="E109" s="15">
        <f t="shared" si="16"/>
        <v>141960</v>
      </c>
      <c r="F109" s="15">
        <f t="shared" si="17"/>
        <v>82.15</v>
      </c>
      <c r="G109" s="90">
        <f t="shared" si="18"/>
        <v>706290</v>
      </c>
      <c r="H109" s="87">
        <f t="shared" si="19"/>
        <v>408.73</v>
      </c>
      <c r="I109" s="90">
        <f t="shared" si="14"/>
        <v>282516</v>
      </c>
      <c r="J109" s="87">
        <f t="shared" si="13"/>
        <v>163.49</v>
      </c>
      <c r="K109" s="10"/>
      <c r="L109" s="10"/>
      <c r="M109" s="10"/>
      <c r="N109" s="10"/>
      <c r="O109" s="10"/>
      <c r="P109" s="92"/>
      <c r="Q109" s="10"/>
    </row>
    <row r="110" spans="1:17">
      <c r="A110" s="236"/>
      <c r="B110" s="123">
        <f t="shared" si="15"/>
        <v>34</v>
      </c>
      <c r="C110" s="117">
        <f t="shared" si="6"/>
        <v>124</v>
      </c>
      <c r="D110" s="97">
        <f t="shared" si="20"/>
        <v>1768</v>
      </c>
      <c r="E110" s="15">
        <f t="shared" si="16"/>
        <v>137904</v>
      </c>
      <c r="F110" s="15">
        <f t="shared" si="17"/>
        <v>79.81</v>
      </c>
      <c r="G110" s="90">
        <f t="shared" si="18"/>
        <v>703560</v>
      </c>
      <c r="H110" s="87">
        <f t="shared" si="19"/>
        <v>407.15</v>
      </c>
      <c r="I110" s="90">
        <f t="shared" si="14"/>
        <v>281424</v>
      </c>
      <c r="J110" s="87">
        <f t="shared" si="13"/>
        <v>162.86000000000001</v>
      </c>
      <c r="K110" s="10"/>
      <c r="L110" s="10"/>
      <c r="M110" s="10"/>
      <c r="N110" s="10"/>
      <c r="O110" s="10"/>
      <c r="P110" s="92"/>
      <c r="Q110" s="10"/>
    </row>
    <row r="111" spans="1:17">
      <c r="A111" s="236"/>
      <c r="B111" s="123">
        <f t="shared" si="15"/>
        <v>33</v>
      </c>
      <c r="C111" s="117">
        <f t="shared" si="6"/>
        <v>123</v>
      </c>
      <c r="D111" s="97">
        <f t="shared" si="20"/>
        <v>1716</v>
      </c>
      <c r="E111" s="15">
        <f t="shared" si="16"/>
        <v>133848</v>
      </c>
      <c r="F111" s="15">
        <f t="shared" si="17"/>
        <v>77.459999999999994</v>
      </c>
      <c r="G111" s="90">
        <f t="shared" si="18"/>
        <v>700830</v>
      </c>
      <c r="H111" s="87">
        <f t="shared" si="19"/>
        <v>405.57</v>
      </c>
      <c r="I111" s="90">
        <f t="shared" si="14"/>
        <v>280332</v>
      </c>
      <c r="J111" s="87">
        <f t="shared" si="13"/>
        <v>162.22999999999999</v>
      </c>
      <c r="K111" s="10"/>
      <c r="L111" s="10"/>
      <c r="M111" s="10"/>
      <c r="N111" s="10"/>
      <c r="O111" s="10"/>
      <c r="P111" s="92"/>
      <c r="Q111" s="10"/>
    </row>
    <row r="112" spans="1:17">
      <c r="A112" s="236"/>
      <c r="B112" s="123">
        <f t="shared" si="15"/>
        <v>32</v>
      </c>
      <c r="C112" s="117">
        <f t="shared" si="6"/>
        <v>122</v>
      </c>
      <c r="D112" s="97">
        <f t="shared" si="20"/>
        <v>1664</v>
      </c>
      <c r="E112" s="15">
        <f t="shared" si="16"/>
        <v>129792</v>
      </c>
      <c r="F112" s="15">
        <f t="shared" si="17"/>
        <v>75.11</v>
      </c>
      <c r="G112" s="90">
        <f t="shared" si="18"/>
        <v>698100</v>
      </c>
      <c r="H112" s="87">
        <f t="shared" si="19"/>
        <v>403.99</v>
      </c>
      <c r="I112" s="90">
        <f t="shared" si="14"/>
        <v>279240</v>
      </c>
      <c r="J112" s="87">
        <f t="shared" si="13"/>
        <v>161.6</v>
      </c>
      <c r="K112" s="10"/>
      <c r="L112" s="10"/>
      <c r="M112" s="10"/>
      <c r="N112" s="10"/>
      <c r="O112" s="10"/>
      <c r="P112" s="92"/>
      <c r="Q112" s="10"/>
    </row>
    <row r="113" spans="1:17">
      <c r="A113" s="236"/>
      <c r="B113" s="123">
        <f t="shared" si="15"/>
        <v>31</v>
      </c>
      <c r="C113" s="117">
        <f t="shared" si="6"/>
        <v>121</v>
      </c>
      <c r="D113" s="97">
        <f t="shared" si="20"/>
        <v>1612</v>
      </c>
      <c r="E113" s="15">
        <f t="shared" si="16"/>
        <v>125736</v>
      </c>
      <c r="F113" s="15">
        <f t="shared" si="17"/>
        <v>72.760000000000005</v>
      </c>
      <c r="G113" s="90">
        <f t="shared" si="18"/>
        <v>695370</v>
      </c>
      <c r="H113" s="87">
        <f t="shared" si="19"/>
        <v>402.41</v>
      </c>
      <c r="I113" s="90">
        <f t="shared" si="14"/>
        <v>278148</v>
      </c>
      <c r="J113" s="87">
        <f t="shared" si="13"/>
        <v>160.96</v>
      </c>
      <c r="K113" s="10"/>
      <c r="L113" s="10"/>
      <c r="M113" s="10"/>
      <c r="N113" s="10"/>
      <c r="O113" s="10"/>
      <c r="P113" s="92"/>
      <c r="Q113" s="10"/>
    </row>
    <row r="114" spans="1:17">
      <c r="A114" s="236"/>
      <c r="B114" s="123">
        <f t="shared" si="15"/>
        <v>30</v>
      </c>
      <c r="C114" s="117">
        <f t="shared" si="6"/>
        <v>120</v>
      </c>
      <c r="D114" s="97">
        <f t="shared" si="20"/>
        <v>1560</v>
      </c>
      <c r="E114" s="15">
        <f t="shared" si="16"/>
        <v>121680</v>
      </c>
      <c r="F114" s="15">
        <f t="shared" si="17"/>
        <v>70.42</v>
      </c>
      <c r="G114" s="90">
        <f t="shared" si="18"/>
        <v>692640</v>
      </c>
      <c r="H114" s="87">
        <f t="shared" si="19"/>
        <v>400.83</v>
      </c>
      <c r="I114" s="90">
        <f t="shared" si="14"/>
        <v>277056</v>
      </c>
      <c r="J114" s="87">
        <f t="shared" si="13"/>
        <v>160.33000000000001</v>
      </c>
      <c r="K114" s="10"/>
      <c r="L114" s="10"/>
      <c r="M114" s="10"/>
      <c r="N114" s="10"/>
      <c r="O114" s="10"/>
      <c r="P114" s="92"/>
      <c r="Q114" s="10"/>
    </row>
    <row r="115" spans="1:17">
      <c r="A115" s="236"/>
      <c r="B115" s="123">
        <f t="shared" si="15"/>
        <v>29</v>
      </c>
      <c r="C115" s="117">
        <f t="shared" si="6"/>
        <v>119</v>
      </c>
      <c r="D115" s="97">
        <f t="shared" si="20"/>
        <v>1508</v>
      </c>
      <c r="E115" s="15">
        <f t="shared" si="16"/>
        <v>117624</v>
      </c>
      <c r="F115" s="15">
        <f t="shared" si="17"/>
        <v>68.069999999999993</v>
      </c>
      <c r="G115" s="90">
        <f t="shared" si="18"/>
        <v>689910</v>
      </c>
      <c r="H115" s="87">
        <f t="shared" si="19"/>
        <v>399.25</v>
      </c>
      <c r="I115" s="90">
        <f t="shared" si="14"/>
        <v>275964</v>
      </c>
      <c r="J115" s="87">
        <f t="shared" si="13"/>
        <v>159.69999999999999</v>
      </c>
      <c r="K115" s="10"/>
      <c r="L115" s="10"/>
      <c r="M115" s="10"/>
      <c r="N115" s="10"/>
      <c r="O115" s="10"/>
      <c r="P115" s="92"/>
      <c r="Q115" s="10"/>
    </row>
    <row r="116" spans="1:17">
      <c r="A116" s="236"/>
      <c r="B116" s="123">
        <f t="shared" si="15"/>
        <v>28</v>
      </c>
      <c r="C116" s="117">
        <f t="shared" si="6"/>
        <v>118</v>
      </c>
      <c r="D116" s="97">
        <f t="shared" si="20"/>
        <v>1456</v>
      </c>
      <c r="E116" s="15">
        <f>D116*$F$4</f>
        <v>113568</v>
      </c>
      <c r="F116" s="15">
        <f t="shared" si="17"/>
        <v>65.72</v>
      </c>
      <c r="G116" s="90">
        <f t="shared" si="18"/>
        <v>687180</v>
      </c>
      <c r="H116" s="87">
        <f t="shared" si="19"/>
        <v>397.67</v>
      </c>
      <c r="I116" s="90">
        <f t="shared" si="14"/>
        <v>274872</v>
      </c>
      <c r="J116" s="87">
        <f t="shared" si="13"/>
        <v>159.07</v>
      </c>
      <c r="K116" s="10"/>
      <c r="L116" s="10"/>
      <c r="M116" s="10"/>
      <c r="N116" s="10"/>
      <c r="O116" s="10"/>
      <c r="P116" s="92"/>
      <c r="Q116" s="10"/>
    </row>
    <row r="117" spans="1:17">
      <c r="A117" s="236"/>
      <c r="B117" s="123">
        <f t="shared" si="15"/>
        <v>27</v>
      </c>
      <c r="C117" s="117">
        <f t="shared" si="6"/>
        <v>117</v>
      </c>
      <c r="D117" s="97">
        <f t="shared" si="20"/>
        <v>1404</v>
      </c>
      <c r="E117" s="15">
        <f t="shared" si="16"/>
        <v>109512</v>
      </c>
      <c r="F117" s="15">
        <f t="shared" si="17"/>
        <v>63.38</v>
      </c>
      <c r="G117" s="90">
        <f t="shared" si="18"/>
        <v>684450</v>
      </c>
      <c r="H117" s="87">
        <f t="shared" si="19"/>
        <v>396.09</v>
      </c>
      <c r="I117" s="90">
        <f t="shared" si="14"/>
        <v>273780</v>
      </c>
      <c r="J117" s="87">
        <f t="shared" si="13"/>
        <v>158.44</v>
      </c>
      <c r="K117" s="10"/>
      <c r="L117" s="10"/>
      <c r="M117" s="10"/>
      <c r="N117" s="10"/>
      <c r="O117" s="10"/>
      <c r="P117" s="92"/>
      <c r="Q117" s="10"/>
    </row>
    <row r="118" spans="1:17">
      <c r="A118" s="236"/>
      <c r="B118" s="123">
        <f t="shared" si="15"/>
        <v>26</v>
      </c>
      <c r="C118" s="117">
        <f t="shared" si="6"/>
        <v>116</v>
      </c>
      <c r="D118" s="97">
        <f t="shared" si="20"/>
        <v>1352</v>
      </c>
      <c r="E118" s="15">
        <f t="shared" si="16"/>
        <v>105456</v>
      </c>
      <c r="F118" s="15">
        <f t="shared" si="17"/>
        <v>61.03</v>
      </c>
      <c r="G118" s="90">
        <f t="shared" si="18"/>
        <v>681720</v>
      </c>
      <c r="H118" s="87">
        <f t="shared" si="19"/>
        <v>394.51</v>
      </c>
      <c r="I118" s="90">
        <f t="shared" si="14"/>
        <v>272688</v>
      </c>
      <c r="J118" s="87">
        <f t="shared" si="13"/>
        <v>157.80000000000001</v>
      </c>
      <c r="K118" s="10"/>
      <c r="L118" s="10"/>
      <c r="M118" s="10"/>
      <c r="N118" s="10"/>
      <c r="O118" s="10"/>
      <c r="P118" s="92"/>
      <c r="Q118" s="10"/>
    </row>
    <row r="119" spans="1:17">
      <c r="A119" s="236"/>
      <c r="B119" s="123">
        <f t="shared" si="15"/>
        <v>25</v>
      </c>
      <c r="C119" s="117">
        <f t="shared" si="6"/>
        <v>115</v>
      </c>
      <c r="D119" s="97">
        <f t="shared" si="20"/>
        <v>1300</v>
      </c>
      <c r="E119" s="15">
        <f t="shared" si="16"/>
        <v>101400</v>
      </c>
      <c r="F119" s="15">
        <f t="shared" si="17"/>
        <v>58.68</v>
      </c>
      <c r="G119" s="90">
        <f t="shared" si="18"/>
        <v>678990</v>
      </c>
      <c r="H119" s="87">
        <f t="shared" si="19"/>
        <v>392.93</v>
      </c>
      <c r="I119" s="90">
        <f t="shared" si="14"/>
        <v>271596</v>
      </c>
      <c r="J119" s="87">
        <f t="shared" si="13"/>
        <v>157.16999999999999</v>
      </c>
      <c r="K119" s="10"/>
      <c r="L119" s="10"/>
      <c r="M119" s="10"/>
      <c r="N119" s="10"/>
      <c r="O119" s="10"/>
      <c r="P119" s="92"/>
      <c r="Q119" s="10"/>
    </row>
    <row r="120" spans="1:17">
      <c r="A120" s="236"/>
      <c r="B120" s="123">
        <f t="shared" si="15"/>
        <v>24</v>
      </c>
      <c r="C120" s="117">
        <f t="shared" si="6"/>
        <v>114</v>
      </c>
      <c r="D120" s="97">
        <f t="shared" si="20"/>
        <v>1248</v>
      </c>
      <c r="E120" s="15">
        <f t="shared" si="16"/>
        <v>97344</v>
      </c>
      <c r="F120" s="15">
        <f t="shared" si="17"/>
        <v>56.33</v>
      </c>
      <c r="G120" s="90">
        <f t="shared" si="18"/>
        <v>676260</v>
      </c>
      <c r="H120" s="87">
        <f t="shared" si="19"/>
        <v>391.35</v>
      </c>
      <c r="I120" s="90">
        <f t="shared" si="14"/>
        <v>270504</v>
      </c>
      <c r="J120" s="87">
        <f t="shared" si="13"/>
        <v>156.54</v>
      </c>
      <c r="K120" s="10"/>
      <c r="L120" s="10"/>
      <c r="M120" s="10"/>
      <c r="N120" s="10"/>
      <c r="O120" s="10"/>
      <c r="P120" s="92"/>
      <c r="Q120" s="10"/>
    </row>
    <row r="121" spans="1:17">
      <c r="A121" s="236"/>
      <c r="B121" s="123">
        <f t="shared" si="15"/>
        <v>23</v>
      </c>
      <c r="C121" s="117">
        <f t="shared" si="6"/>
        <v>113</v>
      </c>
      <c r="D121" s="97">
        <f t="shared" si="20"/>
        <v>1196</v>
      </c>
      <c r="E121" s="15">
        <f t="shared" si="16"/>
        <v>93288</v>
      </c>
      <c r="F121" s="15">
        <f t="shared" si="17"/>
        <v>53.99</v>
      </c>
      <c r="G121" s="90">
        <f t="shared" si="18"/>
        <v>673530</v>
      </c>
      <c r="H121" s="87">
        <f t="shared" si="19"/>
        <v>389.77</v>
      </c>
      <c r="I121" s="90">
        <f t="shared" si="14"/>
        <v>269412</v>
      </c>
      <c r="J121" s="87">
        <f t="shared" si="13"/>
        <v>155.91</v>
      </c>
      <c r="K121" s="10"/>
      <c r="L121" s="10"/>
      <c r="M121" s="10"/>
      <c r="N121" s="10"/>
      <c r="O121" s="10"/>
      <c r="P121" s="92"/>
      <c r="Q121" s="10"/>
    </row>
    <row r="122" spans="1:17">
      <c r="A122" s="236"/>
      <c r="B122" s="123">
        <f t="shared" si="15"/>
        <v>22</v>
      </c>
      <c r="C122" s="117">
        <f t="shared" si="6"/>
        <v>112</v>
      </c>
      <c r="D122" s="97">
        <f t="shared" si="20"/>
        <v>1144</v>
      </c>
      <c r="E122" s="15">
        <f t="shared" si="16"/>
        <v>89232</v>
      </c>
      <c r="F122" s="15">
        <f t="shared" si="17"/>
        <v>51.64</v>
      </c>
      <c r="G122" s="90">
        <f t="shared" si="18"/>
        <v>670800</v>
      </c>
      <c r="H122" s="87">
        <f t="shared" si="19"/>
        <v>388.19</v>
      </c>
      <c r="I122" s="90">
        <f t="shared" si="14"/>
        <v>268320</v>
      </c>
      <c r="J122" s="87">
        <f t="shared" si="13"/>
        <v>155.28</v>
      </c>
      <c r="K122" s="10"/>
      <c r="L122" s="10"/>
      <c r="M122" s="10"/>
      <c r="N122" s="10"/>
      <c r="O122" s="10"/>
      <c r="P122" s="92"/>
      <c r="Q122" s="10"/>
    </row>
    <row r="123" spans="1:17">
      <c r="A123" s="236"/>
      <c r="B123" s="123">
        <f t="shared" si="15"/>
        <v>21</v>
      </c>
      <c r="C123" s="117">
        <f t="shared" si="6"/>
        <v>111</v>
      </c>
      <c r="D123" s="97">
        <f t="shared" si="20"/>
        <v>1092</v>
      </c>
      <c r="E123" s="15">
        <f t="shared" si="16"/>
        <v>85176</v>
      </c>
      <c r="F123" s="15">
        <f t="shared" si="17"/>
        <v>49.29</v>
      </c>
      <c r="G123" s="90">
        <f t="shared" si="18"/>
        <v>668070</v>
      </c>
      <c r="H123" s="87">
        <f t="shared" si="19"/>
        <v>386.61</v>
      </c>
      <c r="I123" s="90">
        <f t="shared" si="14"/>
        <v>267228</v>
      </c>
      <c r="J123" s="87">
        <f t="shared" si="13"/>
        <v>154.63999999999999</v>
      </c>
      <c r="K123" s="10"/>
      <c r="L123" s="10"/>
      <c r="M123" s="10"/>
      <c r="N123" s="10"/>
      <c r="O123" s="10"/>
      <c r="P123" s="92"/>
      <c r="Q123" s="10"/>
    </row>
    <row r="124" spans="1:17">
      <c r="A124" s="236"/>
      <c r="B124" s="123">
        <f t="shared" si="15"/>
        <v>20</v>
      </c>
      <c r="C124" s="117">
        <f t="shared" si="6"/>
        <v>110</v>
      </c>
      <c r="D124" s="97">
        <f t="shared" si="20"/>
        <v>1040</v>
      </c>
      <c r="E124" s="15">
        <f t="shared" si="16"/>
        <v>81120</v>
      </c>
      <c r="F124" s="15">
        <f t="shared" si="17"/>
        <v>46.94</v>
      </c>
      <c r="G124" s="90">
        <f t="shared" si="18"/>
        <v>665340</v>
      </c>
      <c r="H124" s="87">
        <f t="shared" si="19"/>
        <v>385.03</v>
      </c>
      <c r="I124" s="90">
        <f t="shared" si="14"/>
        <v>266136</v>
      </c>
      <c r="J124" s="87">
        <f t="shared" si="13"/>
        <v>154.01</v>
      </c>
      <c r="K124" s="10"/>
      <c r="L124" s="10"/>
      <c r="M124" s="10"/>
      <c r="N124" s="10"/>
      <c r="O124" s="10"/>
      <c r="P124" s="92"/>
      <c r="Q124" s="10"/>
    </row>
    <row r="125" spans="1:17">
      <c r="A125" s="236"/>
      <c r="B125" s="123">
        <f t="shared" si="15"/>
        <v>19</v>
      </c>
      <c r="C125" s="117">
        <f t="shared" si="6"/>
        <v>109</v>
      </c>
      <c r="D125" s="97">
        <f t="shared" si="20"/>
        <v>988</v>
      </c>
      <c r="E125" s="15">
        <f t="shared" si="16"/>
        <v>77064</v>
      </c>
      <c r="F125" s="15">
        <f t="shared" si="17"/>
        <v>44.6</v>
      </c>
      <c r="G125" s="90">
        <f t="shared" si="18"/>
        <v>662610</v>
      </c>
      <c r="H125" s="87">
        <f t="shared" si="19"/>
        <v>383.45</v>
      </c>
      <c r="I125" s="90">
        <f t="shared" si="14"/>
        <v>265044</v>
      </c>
      <c r="J125" s="87">
        <f t="shared" si="13"/>
        <v>153.38</v>
      </c>
      <c r="K125" s="10"/>
      <c r="L125" s="10"/>
      <c r="M125" s="10"/>
      <c r="N125" s="10"/>
      <c r="O125" s="10"/>
      <c r="P125" s="92"/>
      <c r="Q125" s="10"/>
    </row>
    <row r="126" spans="1:17">
      <c r="A126" s="236"/>
      <c r="B126" s="123">
        <f t="shared" si="15"/>
        <v>18</v>
      </c>
      <c r="C126" s="117">
        <f t="shared" si="6"/>
        <v>108</v>
      </c>
      <c r="D126" s="97">
        <f t="shared" si="20"/>
        <v>936</v>
      </c>
      <c r="E126" s="15">
        <f t="shared" si="16"/>
        <v>73008</v>
      </c>
      <c r="F126" s="15">
        <f t="shared" si="17"/>
        <v>42.25</v>
      </c>
      <c r="G126" s="90">
        <f t="shared" si="18"/>
        <v>659880</v>
      </c>
      <c r="H126" s="87">
        <f t="shared" si="19"/>
        <v>381.88</v>
      </c>
      <c r="I126" s="90">
        <f t="shared" si="14"/>
        <v>263952</v>
      </c>
      <c r="J126" s="87">
        <f t="shared" si="13"/>
        <v>152.75</v>
      </c>
      <c r="K126" s="10"/>
      <c r="L126" s="10"/>
      <c r="M126" s="10"/>
      <c r="N126" s="10"/>
      <c r="O126" s="10"/>
      <c r="P126" s="92"/>
      <c r="Q126" s="10"/>
    </row>
    <row r="127" spans="1:17">
      <c r="A127" s="236"/>
      <c r="B127" s="123">
        <f t="shared" si="15"/>
        <v>17</v>
      </c>
      <c r="C127" s="117">
        <f t="shared" si="6"/>
        <v>107</v>
      </c>
      <c r="D127" s="97">
        <f t="shared" si="20"/>
        <v>884</v>
      </c>
      <c r="E127" s="15">
        <f t="shared" si="16"/>
        <v>68952</v>
      </c>
      <c r="F127" s="15">
        <f t="shared" si="17"/>
        <v>39.9</v>
      </c>
      <c r="G127" s="90">
        <f t="shared" si="18"/>
        <v>657150</v>
      </c>
      <c r="H127" s="87">
        <f t="shared" si="19"/>
        <v>380.3</v>
      </c>
      <c r="I127" s="90">
        <f t="shared" si="14"/>
        <v>262860</v>
      </c>
      <c r="J127" s="87">
        <f t="shared" si="13"/>
        <v>152.12</v>
      </c>
      <c r="K127" s="10"/>
      <c r="L127" s="10"/>
      <c r="M127" s="10"/>
      <c r="N127" s="10"/>
      <c r="O127" s="10"/>
      <c r="P127" s="98"/>
      <c r="Q127" s="10"/>
    </row>
    <row r="128" spans="1:17">
      <c r="A128" s="236"/>
      <c r="B128" s="123">
        <f t="shared" si="15"/>
        <v>16</v>
      </c>
      <c r="C128" s="117">
        <f t="shared" si="6"/>
        <v>106</v>
      </c>
      <c r="D128" s="97">
        <f t="shared" si="20"/>
        <v>832</v>
      </c>
      <c r="E128" s="15">
        <f t="shared" si="16"/>
        <v>64896</v>
      </c>
      <c r="F128" s="15">
        <f t="shared" si="17"/>
        <v>37.56</v>
      </c>
      <c r="G128" s="90">
        <f t="shared" si="18"/>
        <v>654420</v>
      </c>
      <c r="H128" s="87">
        <f t="shared" si="19"/>
        <v>378.72</v>
      </c>
      <c r="I128" s="90">
        <f t="shared" si="14"/>
        <v>261768</v>
      </c>
      <c r="J128" s="87">
        <f t="shared" si="13"/>
        <v>151.49</v>
      </c>
      <c r="K128" s="10"/>
      <c r="L128" s="10"/>
      <c r="M128" s="10"/>
      <c r="N128" s="10"/>
      <c r="O128" s="10"/>
      <c r="P128" s="98"/>
      <c r="Q128" s="10"/>
    </row>
    <row r="129" spans="1:17">
      <c r="A129" s="236"/>
      <c r="B129" s="123">
        <f t="shared" si="15"/>
        <v>15</v>
      </c>
      <c r="C129" s="117">
        <f t="shared" si="6"/>
        <v>105</v>
      </c>
      <c r="D129" s="97">
        <f t="shared" si="20"/>
        <v>780</v>
      </c>
      <c r="E129" s="15">
        <f t="shared" si="16"/>
        <v>60840</v>
      </c>
      <c r="F129" s="15">
        <f t="shared" si="17"/>
        <v>35.21</v>
      </c>
      <c r="G129" s="90">
        <f t="shared" si="18"/>
        <v>651690</v>
      </c>
      <c r="H129" s="87">
        <f t="shared" si="19"/>
        <v>377.14</v>
      </c>
      <c r="I129" s="90">
        <f t="shared" si="14"/>
        <v>260676</v>
      </c>
      <c r="J129" s="87">
        <f t="shared" si="13"/>
        <v>150.86000000000001</v>
      </c>
      <c r="K129" s="10"/>
      <c r="L129" s="10"/>
      <c r="M129" s="10"/>
      <c r="N129" s="10"/>
      <c r="O129" s="10"/>
      <c r="P129" s="79"/>
      <c r="Q129" s="10"/>
    </row>
    <row r="130" spans="1:17">
      <c r="A130" s="236"/>
      <c r="B130" s="123">
        <f t="shared" si="15"/>
        <v>14</v>
      </c>
      <c r="C130" s="117">
        <f t="shared" si="6"/>
        <v>104</v>
      </c>
      <c r="D130" s="97">
        <f t="shared" si="20"/>
        <v>728</v>
      </c>
      <c r="E130" s="15">
        <f t="shared" si="16"/>
        <v>56784</v>
      </c>
      <c r="F130" s="15">
        <f t="shared" si="17"/>
        <v>32.86</v>
      </c>
      <c r="G130" s="90">
        <f t="shared" si="18"/>
        <v>648960</v>
      </c>
      <c r="H130" s="87">
        <f t="shared" si="19"/>
        <v>375.56</v>
      </c>
      <c r="I130" s="90">
        <f t="shared" si="14"/>
        <v>259584</v>
      </c>
      <c r="J130" s="87">
        <f t="shared" si="13"/>
        <v>150.22</v>
      </c>
      <c r="K130" s="10"/>
      <c r="L130" s="10"/>
      <c r="M130" s="10"/>
      <c r="N130" s="10"/>
      <c r="O130" s="10"/>
      <c r="P130" s="10"/>
      <c r="Q130" s="10"/>
    </row>
    <row r="131" spans="1:17" s="1" customFormat="1">
      <c r="A131" s="236"/>
      <c r="B131" s="123">
        <f t="shared" si="15"/>
        <v>13</v>
      </c>
      <c r="C131" s="117">
        <f t="shared" si="6"/>
        <v>103</v>
      </c>
      <c r="D131" s="97">
        <f t="shared" si="20"/>
        <v>676</v>
      </c>
      <c r="E131" s="15">
        <f t="shared" si="16"/>
        <v>52728</v>
      </c>
      <c r="F131" s="15">
        <f t="shared" si="17"/>
        <v>30.51</v>
      </c>
      <c r="G131" s="90">
        <f t="shared" si="18"/>
        <v>646230</v>
      </c>
      <c r="H131" s="87">
        <f t="shared" si="19"/>
        <v>373.98</v>
      </c>
      <c r="I131" s="90">
        <f t="shared" si="14"/>
        <v>258492</v>
      </c>
      <c r="J131" s="87">
        <f t="shared" si="13"/>
        <v>149.59</v>
      </c>
      <c r="K131" s="99"/>
      <c r="L131" s="99"/>
      <c r="M131" s="99"/>
      <c r="N131" s="10"/>
      <c r="O131" s="10"/>
      <c r="P131" s="99"/>
      <c r="Q131" s="99"/>
    </row>
    <row r="132" spans="1:17">
      <c r="A132" s="236"/>
      <c r="B132" s="123">
        <f t="shared" si="15"/>
        <v>12</v>
      </c>
      <c r="C132" s="117">
        <f t="shared" si="6"/>
        <v>102</v>
      </c>
      <c r="D132" s="97">
        <f t="shared" si="20"/>
        <v>624</v>
      </c>
      <c r="E132" s="15">
        <f t="shared" si="16"/>
        <v>48672</v>
      </c>
      <c r="F132" s="15">
        <f t="shared" si="17"/>
        <v>28.17</v>
      </c>
      <c r="G132" s="90">
        <f t="shared" si="18"/>
        <v>643500</v>
      </c>
      <c r="H132" s="87">
        <f t="shared" si="19"/>
        <v>372.4</v>
      </c>
      <c r="I132" s="90">
        <f t="shared" si="14"/>
        <v>257400</v>
      </c>
      <c r="J132" s="87">
        <f t="shared" si="13"/>
        <v>148.96</v>
      </c>
      <c r="K132" s="10"/>
      <c r="L132" s="10"/>
      <c r="M132" s="10"/>
      <c r="N132" s="10"/>
      <c r="O132" s="10"/>
      <c r="P132" s="10"/>
      <c r="Q132" s="10"/>
    </row>
    <row r="133" spans="1:17">
      <c r="A133" s="236"/>
      <c r="B133" s="123">
        <f t="shared" si="15"/>
        <v>11</v>
      </c>
      <c r="C133" s="117">
        <f t="shared" si="6"/>
        <v>101</v>
      </c>
      <c r="D133" s="97">
        <f t="shared" si="20"/>
        <v>572</v>
      </c>
      <c r="E133" s="15">
        <f t="shared" si="16"/>
        <v>44616</v>
      </c>
      <c r="F133" s="15">
        <f t="shared" si="17"/>
        <v>25.82</v>
      </c>
      <c r="G133" s="90">
        <f t="shared" si="18"/>
        <v>640770</v>
      </c>
      <c r="H133" s="87">
        <f t="shared" si="19"/>
        <v>370.82</v>
      </c>
      <c r="I133" s="90">
        <f t="shared" si="14"/>
        <v>256308</v>
      </c>
      <c r="J133" s="87">
        <f t="shared" si="13"/>
        <v>148.33000000000001</v>
      </c>
      <c r="K133" s="10"/>
      <c r="L133" s="10"/>
      <c r="M133" s="10"/>
      <c r="N133" s="10"/>
      <c r="O133" s="10"/>
      <c r="P133" s="10"/>
      <c r="Q133" s="10"/>
    </row>
    <row r="134" spans="1:17">
      <c r="A134" s="236"/>
      <c r="B134" s="123">
        <f t="shared" si="15"/>
        <v>10</v>
      </c>
      <c r="C134" s="117">
        <f t="shared" si="6"/>
        <v>100</v>
      </c>
      <c r="D134" s="97">
        <f t="shared" si="20"/>
        <v>520</v>
      </c>
      <c r="E134" s="15">
        <f t="shared" si="16"/>
        <v>40560</v>
      </c>
      <c r="F134" s="15">
        <f t="shared" si="17"/>
        <v>23.47</v>
      </c>
      <c r="G134" s="90">
        <f t="shared" si="18"/>
        <v>638040</v>
      </c>
      <c r="H134" s="87">
        <f t="shared" si="19"/>
        <v>369.24</v>
      </c>
      <c r="I134" s="90">
        <f t="shared" si="14"/>
        <v>255216</v>
      </c>
      <c r="J134" s="87">
        <f t="shared" si="13"/>
        <v>147.69999999999999</v>
      </c>
      <c r="K134" s="10"/>
      <c r="L134" s="10"/>
      <c r="M134" s="10"/>
      <c r="N134" s="10"/>
      <c r="O134" s="10"/>
      <c r="P134" s="10"/>
      <c r="Q134" s="10"/>
    </row>
    <row r="135" spans="1:17">
      <c r="A135" s="236"/>
      <c r="B135" s="123">
        <f t="shared" si="15"/>
        <v>9</v>
      </c>
      <c r="C135" s="117">
        <f t="shared" si="6"/>
        <v>99</v>
      </c>
      <c r="D135" s="97">
        <f t="shared" si="20"/>
        <v>468</v>
      </c>
      <c r="E135" s="15">
        <f t="shared" si="16"/>
        <v>36504</v>
      </c>
      <c r="F135" s="15">
        <f t="shared" si="17"/>
        <v>21.13</v>
      </c>
      <c r="G135" s="90">
        <f t="shared" si="18"/>
        <v>635310</v>
      </c>
      <c r="H135" s="87">
        <f t="shared" si="19"/>
        <v>367.66</v>
      </c>
      <c r="I135" s="90">
        <f t="shared" si="14"/>
        <v>254124</v>
      </c>
      <c r="J135" s="87">
        <f t="shared" si="13"/>
        <v>147.06</v>
      </c>
      <c r="K135" s="70"/>
      <c r="L135" s="91"/>
      <c r="M135" s="10"/>
      <c r="N135" s="10"/>
      <c r="O135" s="10"/>
      <c r="P135" s="10"/>
      <c r="Q135" s="10"/>
    </row>
    <row r="136" spans="1:17">
      <c r="A136" s="236"/>
      <c r="B136" s="123">
        <f t="shared" si="15"/>
        <v>8</v>
      </c>
      <c r="C136" s="117">
        <f t="shared" si="6"/>
        <v>98</v>
      </c>
      <c r="D136" s="97">
        <f t="shared" si="20"/>
        <v>416</v>
      </c>
      <c r="E136" s="15">
        <f t="shared" si="16"/>
        <v>32448</v>
      </c>
      <c r="F136" s="15">
        <f t="shared" si="17"/>
        <v>18.78</v>
      </c>
      <c r="G136" s="90">
        <f t="shared" si="18"/>
        <v>632580</v>
      </c>
      <c r="H136" s="87">
        <f t="shared" si="19"/>
        <v>366.08</v>
      </c>
      <c r="I136" s="90">
        <f t="shared" si="14"/>
        <v>253032</v>
      </c>
      <c r="J136" s="87">
        <f t="shared" si="13"/>
        <v>146.43</v>
      </c>
      <c r="K136" s="70"/>
      <c r="L136" s="91"/>
      <c r="M136" s="10"/>
      <c r="N136" s="10"/>
      <c r="O136" s="10"/>
      <c r="P136" s="10"/>
      <c r="Q136" s="10"/>
    </row>
    <row r="137" spans="1:17">
      <c r="A137" s="236"/>
      <c r="B137" s="123">
        <f t="shared" si="15"/>
        <v>7</v>
      </c>
      <c r="C137" s="117">
        <f t="shared" si="6"/>
        <v>97</v>
      </c>
      <c r="D137" s="97">
        <f t="shared" si="20"/>
        <v>364</v>
      </c>
      <c r="E137" s="15">
        <f t="shared" si="16"/>
        <v>28392</v>
      </c>
      <c r="F137" s="15">
        <f t="shared" si="17"/>
        <v>16.43</v>
      </c>
      <c r="G137" s="90">
        <f t="shared" si="18"/>
        <v>629850</v>
      </c>
      <c r="H137" s="87">
        <f t="shared" si="19"/>
        <v>364.5</v>
      </c>
      <c r="I137" s="90">
        <f t="shared" si="14"/>
        <v>251940</v>
      </c>
      <c r="J137" s="87">
        <f t="shared" si="13"/>
        <v>145.80000000000001</v>
      </c>
      <c r="K137" s="70"/>
      <c r="L137" s="91"/>
      <c r="M137" s="10"/>
      <c r="N137" s="10"/>
      <c r="O137" s="10"/>
      <c r="P137" s="10"/>
      <c r="Q137" s="10"/>
    </row>
    <row r="138" spans="1:17">
      <c r="A138" s="236"/>
      <c r="B138" s="123">
        <f t="shared" si="15"/>
        <v>6</v>
      </c>
      <c r="C138" s="117">
        <f t="shared" ref="C138:C201" si="21">C139+1</f>
        <v>96</v>
      </c>
      <c r="D138" s="97">
        <f t="shared" si="20"/>
        <v>312</v>
      </c>
      <c r="E138" s="15">
        <f t="shared" si="16"/>
        <v>24336</v>
      </c>
      <c r="F138" s="15">
        <f t="shared" si="17"/>
        <v>14.08</v>
      </c>
      <c r="G138" s="90">
        <f t="shared" si="18"/>
        <v>627120</v>
      </c>
      <c r="H138" s="87">
        <f t="shared" si="19"/>
        <v>362.92</v>
      </c>
      <c r="I138" s="90">
        <f t="shared" si="14"/>
        <v>250848</v>
      </c>
      <c r="J138" s="87">
        <f t="shared" si="13"/>
        <v>145.16999999999999</v>
      </c>
      <c r="K138" s="10"/>
      <c r="L138" s="91"/>
      <c r="M138" s="10"/>
      <c r="N138" s="10"/>
      <c r="O138" s="10"/>
      <c r="P138" s="10"/>
      <c r="Q138" s="10"/>
    </row>
    <row r="139" spans="1:17">
      <c r="A139" s="236"/>
      <c r="B139" s="123">
        <f t="shared" si="15"/>
        <v>5</v>
      </c>
      <c r="C139" s="117">
        <f t="shared" si="21"/>
        <v>95</v>
      </c>
      <c r="D139" s="97">
        <f t="shared" si="20"/>
        <v>260</v>
      </c>
      <c r="E139" s="15">
        <f t="shared" si="16"/>
        <v>20280</v>
      </c>
      <c r="F139" s="15">
        <f t="shared" si="17"/>
        <v>11.74</v>
      </c>
      <c r="G139" s="90">
        <f t="shared" si="18"/>
        <v>624390</v>
      </c>
      <c r="H139" s="87">
        <f t="shared" si="19"/>
        <v>361.34</v>
      </c>
      <c r="I139" s="90">
        <f t="shared" si="14"/>
        <v>249756</v>
      </c>
      <c r="J139" s="87">
        <f t="shared" si="13"/>
        <v>144.54</v>
      </c>
      <c r="K139" s="10"/>
      <c r="L139" s="91"/>
      <c r="M139" s="10"/>
      <c r="N139" s="10"/>
      <c r="O139" s="10"/>
      <c r="P139" s="10"/>
      <c r="Q139" s="10"/>
    </row>
    <row r="140" spans="1:17">
      <c r="A140" s="236"/>
      <c r="B140" s="123">
        <f t="shared" si="15"/>
        <v>4</v>
      </c>
      <c r="C140" s="117">
        <f t="shared" si="21"/>
        <v>94</v>
      </c>
      <c r="D140" s="97">
        <f t="shared" si="20"/>
        <v>208</v>
      </c>
      <c r="E140" s="15">
        <f t="shared" si="16"/>
        <v>16224</v>
      </c>
      <c r="F140" s="15">
        <f t="shared" si="17"/>
        <v>9.39</v>
      </c>
      <c r="G140" s="90">
        <f t="shared" si="18"/>
        <v>621660</v>
      </c>
      <c r="H140" s="87">
        <f t="shared" si="19"/>
        <v>359.76</v>
      </c>
      <c r="I140" s="90">
        <f t="shared" si="14"/>
        <v>248664</v>
      </c>
      <c r="J140" s="87">
        <f t="shared" si="13"/>
        <v>143.9</v>
      </c>
      <c r="K140" s="10"/>
      <c r="L140" s="91"/>
      <c r="M140" s="10"/>
      <c r="N140" s="10"/>
      <c r="O140" s="10"/>
      <c r="P140" s="10"/>
      <c r="Q140" s="10"/>
    </row>
    <row r="141" spans="1:17">
      <c r="A141" s="236"/>
      <c r="B141" s="123">
        <f>B142+1</f>
        <v>3</v>
      </c>
      <c r="C141" s="117">
        <f t="shared" si="21"/>
        <v>93</v>
      </c>
      <c r="D141" s="97">
        <f t="shared" si="20"/>
        <v>156</v>
      </c>
      <c r="E141" s="15">
        <f t="shared" si="16"/>
        <v>12168</v>
      </c>
      <c r="F141" s="15">
        <f t="shared" si="17"/>
        <v>7.04</v>
      </c>
      <c r="G141" s="90">
        <f t="shared" si="18"/>
        <v>618930</v>
      </c>
      <c r="H141" s="87">
        <f t="shared" si="19"/>
        <v>358.18</v>
      </c>
      <c r="I141" s="90">
        <f t="shared" si="14"/>
        <v>247572</v>
      </c>
      <c r="J141" s="87">
        <f t="shared" si="13"/>
        <v>143.27000000000001</v>
      </c>
      <c r="K141" s="10"/>
      <c r="L141" s="91"/>
      <c r="M141" s="10"/>
      <c r="N141" s="10"/>
      <c r="O141" s="10"/>
      <c r="P141" s="10"/>
      <c r="Q141" s="10"/>
    </row>
    <row r="142" spans="1:17">
      <c r="A142" s="236"/>
      <c r="B142" s="123">
        <v>2</v>
      </c>
      <c r="C142" s="117">
        <f t="shared" si="21"/>
        <v>92</v>
      </c>
      <c r="D142" s="97">
        <f t="shared" si="20"/>
        <v>104</v>
      </c>
      <c r="E142" s="15">
        <f t="shared" si="16"/>
        <v>8112</v>
      </c>
      <c r="F142" s="15">
        <f t="shared" si="17"/>
        <v>4.6900000000000004</v>
      </c>
      <c r="G142" s="90">
        <f t="shared" si="18"/>
        <v>616200</v>
      </c>
      <c r="H142" s="87">
        <f t="shared" si="19"/>
        <v>356.6</v>
      </c>
      <c r="I142" s="90">
        <f t="shared" si="14"/>
        <v>246480</v>
      </c>
      <c r="J142" s="87">
        <f t="shared" si="13"/>
        <v>142.63999999999999</v>
      </c>
      <c r="K142" s="10"/>
      <c r="L142" s="91"/>
      <c r="M142" s="10"/>
      <c r="N142" s="10"/>
      <c r="O142" s="10"/>
      <c r="P142" s="10"/>
      <c r="Q142" s="10"/>
    </row>
    <row r="143" spans="1:17">
      <c r="A143" s="237"/>
      <c r="B143" s="121">
        <v>1</v>
      </c>
      <c r="C143" s="121">
        <f t="shared" si="21"/>
        <v>91</v>
      </c>
      <c r="D143" s="100">
        <f>($D$100-N54)</f>
        <v>52</v>
      </c>
      <c r="E143" s="101">
        <f t="shared" si="16"/>
        <v>4056</v>
      </c>
      <c r="F143" s="101">
        <f>(E143/1728)</f>
        <v>2.35</v>
      </c>
      <c r="G143" s="95">
        <f t="shared" si="18"/>
        <v>613470</v>
      </c>
      <c r="H143" s="96">
        <f t="shared" si="19"/>
        <v>355.02</v>
      </c>
      <c r="I143" s="95">
        <f t="shared" si="14"/>
        <v>245388</v>
      </c>
      <c r="J143" s="96">
        <f t="shared" si="13"/>
        <v>142.01</v>
      </c>
      <c r="K143" s="10"/>
      <c r="L143" s="10"/>
      <c r="M143" s="10"/>
      <c r="N143" s="10"/>
      <c r="O143" s="10"/>
      <c r="P143" s="10"/>
      <c r="Q143" s="91"/>
    </row>
    <row r="144" spans="1:17" ht="15" customHeight="1">
      <c r="A144" s="238" t="s">
        <v>11</v>
      </c>
      <c r="B144" s="123">
        <f t="shared" ref="B144:B203" si="22">B145+1</f>
        <v>90</v>
      </c>
      <c r="C144" s="117">
        <f t="shared" si="21"/>
        <v>90</v>
      </c>
      <c r="D144" s="102">
        <v>0</v>
      </c>
      <c r="E144" s="103">
        <v>0</v>
      </c>
      <c r="F144" s="104">
        <v>0</v>
      </c>
      <c r="G144" s="90">
        <f t="shared" ref="G144:G152" si="23">C144*($E$4+9)*$F$4</f>
        <v>610740</v>
      </c>
      <c r="H144" s="87">
        <f t="shared" si="19"/>
        <v>353.44</v>
      </c>
      <c r="I144" s="86">
        <f t="shared" si="14"/>
        <v>244296</v>
      </c>
      <c r="J144" s="88">
        <f t="shared" si="13"/>
        <v>141.38</v>
      </c>
      <c r="K144" s="10"/>
      <c r="L144" s="10"/>
      <c r="M144" s="10"/>
      <c r="N144" s="10"/>
      <c r="O144" s="10"/>
      <c r="P144" s="10"/>
      <c r="Q144" s="91"/>
    </row>
    <row r="145" spans="1:17">
      <c r="A145" s="224"/>
      <c r="B145" s="123">
        <f t="shared" si="22"/>
        <v>89</v>
      </c>
      <c r="C145" s="117">
        <f t="shared" si="21"/>
        <v>89</v>
      </c>
      <c r="D145" s="105">
        <v>0</v>
      </c>
      <c r="E145" s="106">
        <v>0</v>
      </c>
      <c r="F145" s="107">
        <v>0</v>
      </c>
      <c r="G145" s="90">
        <f t="shared" si="23"/>
        <v>603954</v>
      </c>
      <c r="H145" s="87">
        <f t="shared" si="19"/>
        <v>349.51</v>
      </c>
      <c r="I145" s="90">
        <f t="shared" si="14"/>
        <v>241581.6</v>
      </c>
      <c r="J145" s="87">
        <f t="shared" si="13"/>
        <v>139.80000000000001</v>
      </c>
      <c r="K145" s="10"/>
      <c r="L145" s="10"/>
      <c r="M145" s="10"/>
      <c r="N145" s="10"/>
      <c r="O145" s="10"/>
      <c r="P145" s="10"/>
      <c r="Q145" s="91"/>
    </row>
    <row r="146" spans="1:17">
      <c r="A146" s="224"/>
      <c r="B146" s="123">
        <f t="shared" si="22"/>
        <v>88</v>
      </c>
      <c r="C146" s="117">
        <f t="shared" si="21"/>
        <v>88</v>
      </c>
      <c r="D146" s="105">
        <v>0</v>
      </c>
      <c r="E146" s="106">
        <v>0</v>
      </c>
      <c r="F146" s="107">
        <v>0</v>
      </c>
      <c r="G146" s="90">
        <f t="shared" si="23"/>
        <v>597168</v>
      </c>
      <c r="H146" s="87">
        <f t="shared" si="19"/>
        <v>345.58</v>
      </c>
      <c r="I146" s="90">
        <f t="shared" si="14"/>
        <v>238867.20000000001</v>
      </c>
      <c r="J146" s="87">
        <f t="shared" si="13"/>
        <v>138.22999999999999</v>
      </c>
      <c r="K146" s="10"/>
      <c r="L146" s="10"/>
      <c r="M146" s="10"/>
      <c r="N146" s="10"/>
      <c r="O146" s="10"/>
      <c r="P146" s="10"/>
      <c r="Q146" s="91"/>
    </row>
    <row r="147" spans="1:17">
      <c r="A147" s="224"/>
      <c r="B147" s="123">
        <f t="shared" si="22"/>
        <v>87</v>
      </c>
      <c r="C147" s="117">
        <f t="shared" si="21"/>
        <v>87</v>
      </c>
      <c r="D147" s="105">
        <v>0</v>
      </c>
      <c r="E147" s="106">
        <v>0</v>
      </c>
      <c r="F147" s="107">
        <v>0</v>
      </c>
      <c r="G147" s="90">
        <f t="shared" si="23"/>
        <v>590382</v>
      </c>
      <c r="H147" s="87">
        <f t="shared" si="19"/>
        <v>341.66</v>
      </c>
      <c r="I147" s="90">
        <f t="shared" si="14"/>
        <v>236152.8</v>
      </c>
      <c r="J147" s="87">
        <f t="shared" si="13"/>
        <v>136.66</v>
      </c>
      <c r="K147" s="10"/>
      <c r="L147" s="10"/>
      <c r="M147" s="10"/>
      <c r="N147" s="10"/>
      <c r="O147" s="10"/>
      <c r="P147" s="10"/>
      <c r="Q147" s="91"/>
    </row>
    <row r="148" spans="1:17">
      <c r="A148" s="224"/>
      <c r="B148" s="123">
        <f t="shared" si="22"/>
        <v>86</v>
      </c>
      <c r="C148" s="117">
        <f t="shared" si="21"/>
        <v>86</v>
      </c>
      <c r="D148" s="105">
        <v>0</v>
      </c>
      <c r="E148" s="106">
        <v>0</v>
      </c>
      <c r="F148" s="107">
        <v>0</v>
      </c>
      <c r="G148" s="90">
        <f t="shared" si="23"/>
        <v>583596</v>
      </c>
      <c r="H148" s="87">
        <f t="shared" si="19"/>
        <v>337.73</v>
      </c>
      <c r="I148" s="90">
        <f t="shared" si="14"/>
        <v>233438.4</v>
      </c>
      <c r="J148" s="87">
        <f t="shared" si="13"/>
        <v>135.09</v>
      </c>
      <c r="K148" s="10"/>
      <c r="L148" s="10"/>
      <c r="M148" s="10"/>
      <c r="N148" s="10"/>
      <c r="O148" s="10"/>
      <c r="P148" s="10"/>
      <c r="Q148" s="91"/>
    </row>
    <row r="149" spans="1:17">
      <c r="A149" s="224"/>
      <c r="B149" s="123">
        <f t="shared" si="22"/>
        <v>85</v>
      </c>
      <c r="C149" s="117">
        <f t="shared" si="21"/>
        <v>85</v>
      </c>
      <c r="D149" s="105">
        <v>0</v>
      </c>
      <c r="E149" s="106">
        <v>0</v>
      </c>
      <c r="F149" s="107">
        <v>0</v>
      </c>
      <c r="G149" s="90">
        <f t="shared" si="23"/>
        <v>576810</v>
      </c>
      <c r="H149" s="87">
        <f t="shared" si="19"/>
        <v>333.8</v>
      </c>
      <c r="I149" s="90">
        <f t="shared" si="14"/>
        <v>230724</v>
      </c>
      <c r="J149" s="87">
        <f t="shared" si="13"/>
        <v>133.52000000000001</v>
      </c>
      <c r="K149" s="10"/>
      <c r="L149" s="10"/>
      <c r="M149" s="10"/>
      <c r="N149" s="10"/>
      <c r="O149" s="10"/>
      <c r="P149" s="10"/>
      <c r="Q149" s="91"/>
    </row>
    <row r="150" spans="1:17">
      <c r="A150" s="224"/>
      <c r="B150" s="123">
        <f t="shared" si="22"/>
        <v>84</v>
      </c>
      <c r="C150" s="117">
        <f t="shared" si="21"/>
        <v>84</v>
      </c>
      <c r="D150" s="105">
        <v>0</v>
      </c>
      <c r="E150" s="106">
        <v>0</v>
      </c>
      <c r="F150" s="107">
        <v>0</v>
      </c>
      <c r="G150" s="90">
        <f t="shared" si="23"/>
        <v>570024</v>
      </c>
      <c r="H150" s="87">
        <f t="shared" si="19"/>
        <v>329.88</v>
      </c>
      <c r="I150" s="90">
        <f t="shared" si="14"/>
        <v>228009.60000000001</v>
      </c>
      <c r="J150" s="87">
        <f t="shared" si="13"/>
        <v>131.94999999999999</v>
      </c>
      <c r="K150" s="10"/>
      <c r="L150" s="10"/>
      <c r="M150" s="10"/>
      <c r="N150" s="10"/>
      <c r="O150" s="10"/>
      <c r="P150" s="10"/>
      <c r="Q150" s="91"/>
    </row>
    <row r="151" spans="1:17">
      <c r="A151" s="224"/>
      <c r="B151" s="123">
        <f t="shared" si="22"/>
        <v>83</v>
      </c>
      <c r="C151" s="117">
        <f t="shared" si="21"/>
        <v>83</v>
      </c>
      <c r="D151" s="105">
        <v>0</v>
      </c>
      <c r="E151" s="106">
        <v>0</v>
      </c>
      <c r="F151" s="107">
        <v>0</v>
      </c>
      <c r="G151" s="90">
        <f t="shared" si="23"/>
        <v>563238</v>
      </c>
      <c r="H151" s="87">
        <f t="shared" si="19"/>
        <v>325.95</v>
      </c>
      <c r="I151" s="90">
        <f t="shared" si="14"/>
        <v>225295.2</v>
      </c>
      <c r="J151" s="87">
        <f t="shared" si="13"/>
        <v>130.38</v>
      </c>
      <c r="K151" s="10"/>
      <c r="L151" s="10"/>
      <c r="M151" s="10"/>
      <c r="N151" s="10"/>
      <c r="O151" s="10"/>
      <c r="P151" s="10"/>
      <c r="Q151" s="91"/>
    </row>
    <row r="152" spans="1:17">
      <c r="A152" s="224"/>
      <c r="B152" s="123">
        <f t="shared" si="22"/>
        <v>82</v>
      </c>
      <c r="C152" s="117">
        <f t="shared" si="21"/>
        <v>82</v>
      </c>
      <c r="D152" s="105">
        <v>0</v>
      </c>
      <c r="E152" s="106">
        <v>0</v>
      </c>
      <c r="F152" s="107">
        <v>0</v>
      </c>
      <c r="G152" s="118">
        <f t="shared" si="23"/>
        <v>556452</v>
      </c>
      <c r="H152" s="87">
        <f>G152/1728</f>
        <v>322.02</v>
      </c>
      <c r="I152" s="90">
        <f t="shared" si="14"/>
        <v>222580.8</v>
      </c>
      <c r="J152" s="87">
        <f t="shared" si="13"/>
        <v>128.81</v>
      </c>
      <c r="K152" s="10"/>
      <c r="L152" s="10"/>
      <c r="M152" s="10"/>
      <c r="N152" s="10"/>
      <c r="O152" s="10"/>
      <c r="P152" s="10"/>
      <c r="Q152" s="91"/>
    </row>
    <row r="153" spans="1:17">
      <c r="A153" s="224"/>
      <c r="B153" s="123">
        <f t="shared" si="22"/>
        <v>81</v>
      </c>
      <c r="C153" s="117">
        <f t="shared" si="21"/>
        <v>81</v>
      </c>
      <c r="D153" s="105">
        <v>0</v>
      </c>
      <c r="E153" s="106">
        <v>0</v>
      </c>
      <c r="F153" s="107">
        <v>0</v>
      </c>
      <c r="G153" s="118">
        <f t="shared" ref="G153:G216" si="24">C153*($E$4+9)*$F$4</f>
        <v>549666</v>
      </c>
      <c r="H153" s="87">
        <f t="shared" ref="H153:H216" si="25">G153/1728</f>
        <v>318.08999999999997</v>
      </c>
      <c r="I153" s="90">
        <f t="shared" si="14"/>
        <v>219866.4</v>
      </c>
      <c r="J153" s="87">
        <f t="shared" si="13"/>
        <v>127.24</v>
      </c>
      <c r="K153" s="10"/>
      <c r="L153" s="10"/>
      <c r="M153" s="10"/>
      <c r="N153" s="10"/>
      <c r="O153" s="10"/>
      <c r="P153" s="10"/>
      <c r="Q153" s="91"/>
    </row>
    <row r="154" spans="1:17">
      <c r="A154" s="224"/>
      <c r="B154" s="123">
        <f t="shared" si="22"/>
        <v>80</v>
      </c>
      <c r="C154" s="117">
        <f t="shared" si="21"/>
        <v>80</v>
      </c>
      <c r="D154" s="105">
        <v>0</v>
      </c>
      <c r="E154" s="106">
        <v>0</v>
      </c>
      <c r="F154" s="107">
        <v>0</v>
      </c>
      <c r="G154" s="118">
        <f t="shared" si="24"/>
        <v>542880</v>
      </c>
      <c r="H154" s="87">
        <f t="shared" si="25"/>
        <v>314.17</v>
      </c>
      <c r="I154" s="90">
        <f t="shared" ref="I154:J217" si="26">G154*0.4</f>
        <v>217152</v>
      </c>
      <c r="J154" s="87">
        <f t="shared" si="26"/>
        <v>125.67</v>
      </c>
      <c r="K154" s="10"/>
      <c r="L154" s="10"/>
      <c r="M154" s="10"/>
      <c r="N154" s="10"/>
      <c r="O154" s="10"/>
      <c r="P154" s="10"/>
      <c r="Q154" s="91"/>
    </row>
    <row r="155" spans="1:17">
      <c r="A155" s="224"/>
      <c r="B155" s="123">
        <f t="shared" si="22"/>
        <v>79</v>
      </c>
      <c r="C155" s="117">
        <f t="shared" si="21"/>
        <v>79</v>
      </c>
      <c r="D155" s="105">
        <v>0</v>
      </c>
      <c r="E155" s="106">
        <v>0</v>
      </c>
      <c r="F155" s="107">
        <v>0</v>
      </c>
      <c r="G155" s="118">
        <f t="shared" si="24"/>
        <v>536094</v>
      </c>
      <c r="H155" s="87">
        <f t="shared" si="25"/>
        <v>310.24</v>
      </c>
      <c r="I155" s="90">
        <f t="shared" si="26"/>
        <v>214437.6</v>
      </c>
      <c r="J155" s="87">
        <f t="shared" si="26"/>
        <v>124.1</v>
      </c>
      <c r="K155" s="10"/>
      <c r="L155" s="10"/>
      <c r="M155" s="10"/>
      <c r="N155" s="10"/>
      <c r="O155" s="10"/>
      <c r="P155" s="10"/>
      <c r="Q155" s="91"/>
    </row>
    <row r="156" spans="1:17">
      <c r="A156" s="224"/>
      <c r="B156" s="123">
        <f t="shared" si="22"/>
        <v>78</v>
      </c>
      <c r="C156" s="117">
        <f t="shared" si="21"/>
        <v>78</v>
      </c>
      <c r="D156" s="105">
        <v>0</v>
      </c>
      <c r="E156" s="106">
        <v>0</v>
      </c>
      <c r="F156" s="107">
        <v>0</v>
      </c>
      <c r="G156" s="118">
        <f t="shared" si="24"/>
        <v>529308</v>
      </c>
      <c r="H156" s="87">
        <f t="shared" si="25"/>
        <v>306.31</v>
      </c>
      <c r="I156" s="90">
        <f t="shared" si="26"/>
        <v>211723.2</v>
      </c>
      <c r="J156" s="87">
        <f t="shared" si="26"/>
        <v>122.52</v>
      </c>
      <c r="K156" s="10"/>
      <c r="L156" s="10"/>
      <c r="M156" s="10"/>
      <c r="N156" s="10"/>
      <c r="O156" s="10"/>
      <c r="P156" s="10"/>
      <c r="Q156" s="91"/>
    </row>
    <row r="157" spans="1:17">
      <c r="A157" s="224"/>
      <c r="B157" s="123">
        <f t="shared" si="22"/>
        <v>77</v>
      </c>
      <c r="C157" s="117">
        <f t="shared" si="21"/>
        <v>77</v>
      </c>
      <c r="D157" s="105">
        <v>0</v>
      </c>
      <c r="E157" s="106">
        <v>0</v>
      </c>
      <c r="F157" s="107">
        <v>0</v>
      </c>
      <c r="G157" s="118">
        <f t="shared" si="24"/>
        <v>522522</v>
      </c>
      <c r="H157" s="87">
        <f t="shared" si="25"/>
        <v>302.39</v>
      </c>
      <c r="I157" s="90">
        <f t="shared" si="26"/>
        <v>209008.8</v>
      </c>
      <c r="J157" s="87">
        <f t="shared" si="26"/>
        <v>120.96</v>
      </c>
      <c r="K157" s="10"/>
      <c r="L157" s="10"/>
      <c r="M157" s="10"/>
      <c r="N157" s="10"/>
      <c r="O157" s="91"/>
      <c r="P157" s="10"/>
      <c r="Q157" s="91"/>
    </row>
    <row r="158" spans="1:17">
      <c r="A158" s="224"/>
      <c r="B158" s="123">
        <f t="shared" si="22"/>
        <v>76</v>
      </c>
      <c r="C158" s="117">
        <f t="shared" si="21"/>
        <v>76</v>
      </c>
      <c r="D158" s="105">
        <v>0</v>
      </c>
      <c r="E158" s="106">
        <v>0</v>
      </c>
      <c r="F158" s="107">
        <v>0</v>
      </c>
      <c r="G158" s="118">
        <f t="shared" si="24"/>
        <v>515736</v>
      </c>
      <c r="H158" s="87">
        <f t="shared" si="25"/>
        <v>298.45999999999998</v>
      </c>
      <c r="I158" s="90">
        <f t="shared" si="26"/>
        <v>206294.39999999999</v>
      </c>
      <c r="J158" s="87">
        <f t="shared" si="26"/>
        <v>119.38</v>
      </c>
      <c r="K158" s="10"/>
      <c r="L158" s="10"/>
      <c r="M158" s="10"/>
      <c r="N158" s="10"/>
      <c r="O158" s="10"/>
      <c r="P158" s="10"/>
      <c r="Q158" s="91"/>
    </row>
    <row r="159" spans="1:17">
      <c r="A159" s="224"/>
      <c r="B159" s="123">
        <f t="shared" si="22"/>
        <v>75</v>
      </c>
      <c r="C159" s="117">
        <f t="shared" si="21"/>
        <v>75</v>
      </c>
      <c r="D159" s="105">
        <v>0</v>
      </c>
      <c r="E159" s="106">
        <v>0</v>
      </c>
      <c r="F159" s="107">
        <v>0</v>
      </c>
      <c r="G159" s="118">
        <f t="shared" si="24"/>
        <v>508950</v>
      </c>
      <c r="H159" s="87">
        <f t="shared" si="25"/>
        <v>294.52999999999997</v>
      </c>
      <c r="I159" s="90">
        <f t="shared" si="26"/>
        <v>203580</v>
      </c>
      <c r="J159" s="87">
        <f t="shared" si="26"/>
        <v>117.81</v>
      </c>
      <c r="K159" s="10"/>
      <c r="L159" s="10"/>
      <c r="M159" s="10"/>
      <c r="N159" s="10"/>
      <c r="O159" s="10"/>
      <c r="P159" s="10"/>
      <c r="Q159" s="91"/>
    </row>
    <row r="160" spans="1:17">
      <c r="A160" s="224"/>
      <c r="B160" s="123">
        <f t="shared" si="22"/>
        <v>74</v>
      </c>
      <c r="C160" s="117">
        <f t="shared" si="21"/>
        <v>74</v>
      </c>
      <c r="D160" s="105">
        <v>0</v>
      </c>
      <c r="E160" s="106">
        <v>0</v>
      </c>
      <c r="F160" s="107">
        <v>0</v>
      </c>
      <c r="G160" s="118">
        <f t="shared" si="24"/>
        <v>502164</v>
      </c>
      <c r="H160" s="87">
        <f t="shared" si="25"/>
        <v>290.60000000000002</v>
      </c>
      <c r="I160" s="90">
        <f t="shared" si="26"/>
        <v>200865.6</v>
      </c>
      <c r="J160" s="87">
        <f t="shared" si="26"/>
        <v>116.24</v>
      </c>
      <c r="K160" s="10"/>
      <c r="L160" s="10"/>
      <c r="M160" s="10"/>
      <c r="N160" s="10"/>
      <c r="O160" s="10"/>
      <c r="P160" s="10"/>
      <c r="Q160" s="91"/>
    </row>
    <row r="161" spans="1:17">
      <c r="A161" s="224"/>
      <c r="B161" s="123">
        <f t="shared" si="22"/>
        <v>73</v>
      </c>
      <c r="C161" s="117">
        <f t="shared" si="21"/>
        <v>73</v>
      </c>
      <c r="D161" s="105">
        <v>0</v>
      </c>
      <c r="E161" s="106">
        <v>0</v>
      </c>
      <c r="F161" s="107">
        <v>0</v>
      </c>
      <c r="G161" s="118">
        <f t="shared" si="24"/>
        <v>495378</v>
      </c>
      <c r="H161" s="87">
        <f t="shared" si="25"/>
        <v>286.68</v>
      </c>
      <c r="I161" s="90">
        <f t="shared" si="26"/>
        <v>198151.2</v>
      </c>
      <c r="J161" s="87">
        <f t="shared" si="26"/>
        <v>114.67</v>
      </c>
      <c r="K161" s="10"/>
      <c r="L161" s="10"/>
      <c r="M161" s="10"/>
      <c r="N161" s="10"/>
      <c r="O161" s="10"/>
      <c r="P161" s="10"/>
      <c r="Q161" s="91"/>
    </row>
    <row r="162" spans="1:17">
      <c r="A162" s="224"/>
      <c r="B162" s="123">
        <f t="shared" si="22"/>
        <v>72</v>
      </c>
      <c r="C162" s="117">
        <f t="shared" si="21"/>
        <v>72</v>
      </c>
      <c r="D162" s="105">
        <v>0</v>
      </c>
      <c r="E162" s="106">
        <v>0</v>
      </c>
      <c r="F162" s="107">
        <v>0</v>
      </c>
      <c r="G162" s="118">
        <f t="shared" si="24"/>
        <v>488592</v>
      </c>
      <c r="H162" s="87">
        <f t="shared" si="25"/>
        <v>282.75</v>
      </c>
      <c r="I162" s="90">
        <f t="shared" si="26"/>
        <v>195436.79999999999</v>
      </c>
      <c r="J162" s="87">
        <f t="shared" si="26"/>
        <v>113.1</v>
      </c>
      <c r="K162" s="10"/>
      <c r="L162" s="10"/>
      <c r="M162" s="10"/>
      <c r="N162" s="10"/>
      <c r="O162" s="10"/>
      <c r="P162" s="10"/>
      <c r="Q162" s="91"/>
    </row>
    <row r="163" spans="1:17">
      <c r="A163" s="224"/>
      <c r="B163" s="123">
        <f t="shared" si="22"/>
        <v>71</v>
      </c>
      <c r="C163" s="117">
        <f t="shared" si="21"/>
        <v>71</v>
      </c>
      <c r="D163" s="105">
        <v>0</v>
      </c>
      <c r="E163" s="106">
        <v>0</v>
      </c>
      <c r="F163" s="107">
        <v>0</v>
      </c>
      <c r="G163" s="118">
        <f t="shared" si="24"/>
        <v>481806</v>
      </c>
      <c r="H163" s="87">
        <f t="shared" si="25"/>
        <v>278.82</v>
      </c>
      <c r="I163" s="90">
        <f t="shared" si="26"/>
        <v>192722.4</v>
      </c>
      <c r="J163" s="87">
        <f t="shared" si="26"/>
        <v>111.53</v>
      </c>
      <c r="K163" s="10"/>
      <c r="L163" s="10"/>
      <c r="M163" s="10"/>
      <c r="N163" s="10"/>
      <c r="O163" s="10"/>
      <c r="P163" s="10"/>
      <c r="Q163" s="91"/>
    </row>
    <row r="164" spans="1:17">
      <c r="A164" s="224"/>
      <c r="B164" s="123">
        <f t="shared" si="22"/>
        <v>70</v>
      </c>
      <c r="C164" s="117">
        <f t="shared" si="21"/>
        <v>70</v>
      </c>
      <c r="D164" s="105">
        <v>0</v>
      </c>
      <c r="E164" s="106">
        <v>0</v>
      </c>
      <c r="F164" s="107">
        <v>0</v>
      </c>
      <c r="G164" s="118">
        <f t="shared" si="24"/>
        <v>475020</v>
      </c>
      <c r="H164" s="87">
        <f t="shared" si="25"/>
        <v>274.89999999999998</v>
      </c>
      <c r="I164" s="90">
        <f t="shared" si="26"/>
        <v>190008</v>
      </c>
      <c r="J164" s="87">
        <f t="shared" si="26"/>
        <v>109.96</v>
      </c>
      <c r="K164" s="10"/>
      <c r="L164" s="10"/>
      <c r="M164" s="10"/>
      <c r="N164" s="10"/>
      <c r="O164" s="10"/>
      <c r="P164" s="10"/>
      <c r="Q164" s="91"/>
    </row>
    <row r="165" spans="1:17">
      <c r="A165" s="224"/>
      <c r="B165" s="123">
        <f t="shared" si="22"/>
        <v>69</v>
      </c>
      <c r="C165" s="117">
        <f t="shared" si="21"/>
        <v>69</v>
      </c>
      <c r="D165" s="105">
        <v>0</v>
      </c>
      <c r="E165" s="106">
        <v>0</v>
      </c>
      <c r="F165" s="107">
        <v>0</v>
      </c>
      <c r="G165" s="118">
        <f t="shared" si="24"/>
        <v>468234</v>
      </c>
      <c r="H165" s="87">
        <f t="shared" si="25"/>
        <v>270.97000000000003</v>
      </c>
      <c r="I165" s="90">
        <f t="shared" si="26"/>
        <v>187293.6</v>
      </c>
      <c r="J165" s="87">
        <f t="shared" si="26"/>
        <v>108.39</v>
      </c>
      <c r="K165" s="10"/>
      <c r="L165" s="10"/>
      <c r="M165" s="10"/>
      <c r="N165" s="10"/>
      <c r="O165" s="10"/>
      <c r="P165" s="10"/>
      <c r="Q165" s="91"/>
    </row>
    <row r="166" spans="1:17">
      <c r="A166" s="224"/>
      <c r="B166" s="123">
        <f t="shared" si="22"/>
        <v>68</v>
      </c>
      <c r="C166" s="117">
        <f t="shared" si="21"/>
        <v>68</v>
      </c>
      <c r="D166" s="105">
        <v>0</v>
      </c>
      <c r="E166" s="106">
        <v>0</v>
      </c>
      <c r="F166" s="107">
        <v>0</v>
      </c>
      <c r="G166" s="118">
        <f t="shared" si="24"/>
        <v>461448</v>
      </c>
      <c r="H166" s="87">
        <f t="shared" si="25"/>
        <v>267.04000000000002</v>
      </c>
      <c r="I166" s="90">
        <f t="shared" si="26"/>
        <v>184579.20000000001</v>
      </c>
      <c r="J166" s="87">
        <f t="shared" si="26"/>
        <v>106.82</v>
      </c>
      <c r="K166" s="10"/>
      <c r="L166" s="10"/>
      <c r="M166" s="10"/>
      <c r="N166" s="10"/>
      <c r="O166" s="10"/>
      <c r="P166" s="10"/>
      <c r="Q166" s="91"/>
    </row>
    <row r="167" spans="1:17">
      <c r="A167" s="224"/>
      <c r="B167" s="123">
        <f t="shared" si="22"/>
        <v>67</v>
      </c>
      <c r="C167" s="117">
        <f t="shared" si="21"/>
        <v>67</v>
      </c>
      <c r="D167" s="105">
        <v>0</v>
      </c>
      <c r="E167" s="106">
        <v>0</v>
      </c>
      <c r="F167" s="107">
        <v>0</v>
      </c>
      <c r="G167" s="118">
        <f t="shared" si="24"/>
        <v>454662</v>
      </c>
      <c r="H167" s="87">
        <f t="shared" si="25"/>
        <v>263.11</v>
      </c>
      <c r="I167" s="90">
        <f t="shared" si="26"/>
        <v>181864.8</v>
      </c>
      <c r="J167" s="87">
        <f t="shared" si="26"/>
        <v>105.24</v>
      </c>
      <c r="K167" s="10"/>
      <c r="L167" s="10"/>
      <c r="M167" s="10"/>
      <c r="N167" s="10"/>
      <c r="O167" s="10"/>
      <c r="P167" s="10"/>
      <c r="Q167" s="91"/>
    </row>
    <row r="168" spans="1:17">
      <c r="A168" s="224"/>
      <c r="B168" s="123">
        <f t="shared" si="22"/>
        <v>66</v>
      </c>
      <c r="C168" s="117">
        <f t="shared" si="21"/>
        <v>66</v>
      </c>
      <c r="D168" s="105">
        <v>0</v>
      </c>
      <c r="E168" s="106">
        <v>0</v>
      </c>
      <c r="F168" s="107">
        <v>0</v>
      </c>
      <c r="G168" s="118">
        <f t="shared" si="24"/>
        <v>447876</v>
      </c>
      <c r="H168" s="87">
        <f t="shared" si="25"/>
        <v>259.19</v>
      </c>
      <c r="I168" s="90">
        <f t="shared" si="26"/>
        <v>179150.4</v>
      </c>
      <c r="J168" s="87">
        <f t="shared" si="26"/>
        <v>103.68</v>
      </c>
      <c r="K168" s="10"/>
      <c r="L168" s="10"/>
      <c r="M168" s="10"/>
      <c r="N168" s="10"/>
      <c r="O168" s="10"/>
      <c r="P168" s="10"/>
      <c r="Q168" s="91"/>
    </row>
    <row r="169" spans="1:17">
      <c r="A169" s="224"/>
      <c r="B169" s="123">
        <f t="shared" si="22"/>
        <v>65</v>
      </c>
      <c r="C169" s="117">
        <f t="shared" si="21"/>
        <v>65</v>
      </c>
      <c r="D169" s="105">
        <v>0</v>
      </c>
      <c r="E169" s="106">
        <v>0</v>
      </c>
      <c r="F169" s="107">
        <v>0</v>
      </c>
      <c r="G169" s="118">
        <f t="shared" si="24"/>
        <v>441090</v>
      </c>
      <c r="H169" s="87">
        <f t="shared" si="25"/>
        <v>255.26</v>
      </c>
      <c r="I169" s="90">
        <f t="shared" si="26"/>
        <v>176436</v>
      </c>
      <c r="J169" s="87">
        <f t="shared" si="26"/>
        <v>102.1</v>
      </c>
      <c r="K169" s="10"/>
      <c r="L169" s="10"/>
      <c r="M169" s="10"/>
      <c r="N169" s="10"/>
      <c r="O169" s="10"/>
      <c r="P169" s="10"/>
      <c r="Q169" s="91"/>
    </row>
    <row r="170" spans="1:17">
      <c r="A170" s="224"/>
      <c r="B170" s="123">
        <f t="shared" si="22"/>
        <v>64</v>
      </c>
      <c r="C170" s="117">
        <f t="shared" si="21"/>
        <v>64</v>
      </c>
      <c r="D170" s="105">
        <v>0</v>
      </c>
      <c r="E170" s="106">
        <v>0</v>
      </c>
      <c r="F170" s="107">
        <v>0</v>
      </c>
      <c r="G170" s="118">
        <f t="shared" si="24"/>
        <v>434304</v>
      </c>
      <c r="H170" s="87">
        <f t="shared" si="25"/>
        <v>251.33</v>
      </c>
      <c r="I170" s="90">
        <f t="shared" si="26"/>
        <v>173721.60000000001</v>
      </c>
      <c r="J170" s="87">
        <f t="shared" si="26"/>
        <v>100.53</v>
      </c>
      <c r="K170" s="10"/>
      <c r="L170" s="10"/>
      <c r="M170" s="10"/>
      <c r="N170" s="10"/>
      <c r="O170" s="10"/>
      <c r="P170" s="10"/>
      <c r="Q170" s="91"/>
    </row>
    <row r="171" spans="1:17">
      <c r="A171" s="224"/>
      <c r="B171" s="123">
        <f t="shared" si="22"/>
        <v>63</v>
      </c>
      <c r="C171" s="117">
        <f t="shared" si="21"/>
        <v>63</v>
      </c>
      <c r="D171" s="105">
        <v>0</v>
      </c>
      <c r="E171" s="106">
        <v>0</v>
      </c>
      <c r="F171" s="107">
        <v>0</v>
      </c>
      <c r="G171" s="118">
        <f t="shared" si="24"/>
        <v>427518</v>
      </c>
      <c r="H171" s="87">
        <f t="shared" si="25"/>
        <v>247.41</v>
      </c>
      <c r="I171" s="90">
        <f t="shared" si="26"/>
        <v>171007.2</v>
      </c>
      <c r="J171" s="87">
        <f t="shared" si="26"/>
        <v>98.96</v>
      </c>
      <c r="K171" s="10"/>
      <c r="L171" s="10"/>
      <c r="M171" s="10"/>
      <c r="N171" s="10"/>
      <c r="O171" s="10"/>
      <c r="P171" s="10"/>
      <c r="Q171" s="91"/>
    </row>
    <row r="172" spans="1:17">
      <c r="A172" s="224"/>
      <c r="B172" s="123">
        <f t="shared" si="22"/>
        <v>62</v>
      </c>
      <c r="C172" s="117">
        <f t="shared" si="21"/>
        <v>62</v>
      </c>
      <c r="D172" s="105">
        <v>0</v>
      </c>
      <c r="E172" s="106">
        <v>0</v>
      </c>
      <c r="F172" s="107">
        <v>0</v>
      </c>
      <c r="G172" s="118">
        <f t="shared" si="24"/>
        <v>420732</v>
      </c>
      <c r="H172" s="87">
        <f t="shared" si="25"/>
        <v>243.48</v>
      </c>
      <c r="I172" s="90">
        <f t="shared" si="26"/>
        <v>168292.8</v>
      </c>
      <c r="J172" s="87">
        <f t="shared" si="26"/>
        <v>97.39</v>
      </c>
      <c r="K172" s="10"/>
      <c r="L172" s="10"/>
      <c r="M172" s="10"/>
      <c r="N172" s="10"/>
      <c r="O172" s="10"/>
      <c r="P172" s="10"/>
      <c r="Q172" s="91"/>
    </row>
    <row r="173" spans="1:17">
      <c r="A173" s="224"/>
      <c r="B173" s="123">
        <f t="shared" si="22"/>
        <v>61</v>
      </c>
      <c r="C173" s="117">
        <f t="shared" si="21"/>
        <v>61</v>
      </c>
      <c r="D173" s="105">
        <v>0</v>
      </c>
      <c r="E173" s="106">
        <v>0</v>
      </c>
      <c r="F173" s="107">
        <v>0</v>
      </c>
      <c r="G173" s="118">
        <f t="shared" si="24"/>
        <v>413946</v>
      </c>
      <c r="H173" s="87">
        <f t="shared" si="25"/>
        <v>239.55</v>
      </c>
      <c r="I173" s="90">
        <f t="shared" si="26"/>
        <v>165578.4</v>
      </c>
      <c r="J173" s="87">
        <f t="shared" si="26"/>
        <v>95.82</v>
      </c>
      <c r="K173" s="10"/>
      <c r="L173" s="10"/>
      <c r="M173" s="10"/>
      <c r="N173" s="10"/>
      <c r="O173" s="10"/>
      <c r="P173" s="10"/>
      <c r="Q173" s="91"/>
    </row>
    <row r="174" spans="1:17">
      <c r="A174" s="224"/>
      <c r="B174" s="123">
        <f t="shared" si="22"/>
        <v>60</v>
      </c>
      <c r="C174" s="117">
        <f t="shared" si="21"/>
        <v>60</v>
      </c>
      <c r="D174" s="105">
        <v>0</v>
      </c>
      <c r="E174" s="106">
        <v>0</v>
      </c>
      <c r="F174" s="107">
        <v>0</v>
      </c>
      <c r="G174" s="118">
        <f t="shared" si="24"/>
        <v>407160</v>
      </c>
      <c r="H174" s="87">
        <f t="shared" si="25"/>
        <v>235.63</v>
      </c>
      <c r="I174" s="90">
        <f t="shared" si="26"/>
        <v>162864</v>
      </c>
      <c r="J174" s="87">
        <f t="shared" si="26"/>
        <v>94.25</v>
      </c>
      <c r="K174" s="10"/>
      <c r="L174" s="10"/>
      <c r="M174" s="10"/>
      <c r="N174" s="10"/>
      <c r="O174" s="10"/>
      <c r="P174" s="10"/>
      <c r="Q174" s="91"/>
    </row>
    <row r="175" spans="1:17">
      <c r="A175" s="224"/>
      <c r="B175" s="123">
        <f t="shared" si="22"/>
        <v>59</v>
      </c>
      <c r="C175" s="117">
        <f t="shared" si="21"/>
        <v>59</v>
      </c>
      <c r="D175" s="105">
        <v>0</v>
      </c>
      <c r="E175" s="106">
        <v>0</v>
      </c>
      <c r="F175" s="107">
        <v>0</v>
      </c>
      <c r="G175" s="118">
        <f t="shared" si="24"/>
        <v>400374</v>
      </c>
      <c r="H175" s="87">
        <f t="shared" si="25"/>
        <v>231.7</v>
      </c>
      <c r="I175" s="90">
        <f t="shared" si="26"/>
        <v>160149.6</v>
      </c>
      <c r="J175" s="87">
        <f t="shared" si="26"/>
        <v>92.68</v>
      </c>
      <c r="K175" s="10"/>
      <c r="L175" s="10"/>
      <c r="M175" s="10"/>
      <c r="N175" s="10"/>
      <c r="O175" s="10"/>
      <c r="P175" s="10"/>
      <c r="Q175" s="91"/>
    </row>
    <row r="176" spans="1:17">
      <c r="A176" s="224"/>
      <c r="B176" s="123">
        <f t="shared" si="22"/>
        <v>58</v>
      </c>
      <c r="C176" s="117">
        <f t="shared" si="21"/>
        <v>58</v>
      </c>
      <c r="D176" s="105">
        <v>0</v>
      </c>
      <c r="E176" s="106">
        <v>0</v>
      </c>
      <c r="F176" s="107">
        <v>0</v>
      </c>
      <c r="G176" s="118">
        <f t="shared" si="24"/>
        <v>393588</v>
      </c>
      <c r="H176" s="87">
        <f t="shared" si="25"/>
        <v>227.77</v>
      </c>
      <c r="I176" s="90">
        <f t="shared" si="26"/>
        <v>157435.20000000001</v>
      </c>
      <c r="J176" s="87">
        <f t="shared" si="26"/>
        <v>91.11</v>
      </c>
      <c r="K176" s="10"/>
      <c r="L176" s="10"/>
      <c r="M176" s="10"/>
      <c r="N176" s="10"/>
      <c r="O176" s="10"/>
      <c r="P176" s="10"/>
      <c r="Q176" s="91"/>
    </row>
    <row r="177" spans="1:17">
      <c r="A177" s="224"/>
      <c r="B177" s="123">
        <f t="shared" si="22"/>
        <v>57</v>
      </c>
      <c r="C177" s="117">
        <f t="shared" si="21"/>
        <v>57</v>
      </c>
      <c r="D177" s="105">
        <v>0</v>
      </c>
      <c r="E177" s="106">
        <v>0</v>
      </c>
      <c r="F177" s="107">
        <v>0</v>
      </c>
      <c r="G177" s="118">
        <f t="shared" si="24"/>
        <v>386802</v>
      </c>
      <c r="H177" s="87">
        <f t="shared" si="25"/>
        <v>223.84</v>
      </c>
      <c r="I177" s="90">
        <f t="shared" si="26"/>
        <v>154720.79999999999</v>
      </c>
      <c r="J177" s="87">
        <f t="shared" si="26"/>
        <v>89.54</v>
      </c>
      <c r="K177" s="10"/>
      <c r="L177" s="10"/>
      <c r="M177" s="10"/>
      <c r="N177" s="10"/>
      <c r="O177" s="10"/>
      <c r="P177" s="10"/>
      <c r="Q177" s="91"/>
    </row>
    <row r="178" spans="1:17">
      <c r="A178" s="224"/>
      <c r="B178" s="123">
        <f t="shared" si="22"/>
        <v>56</v>
      </c>
      <c r="C178" s="117">
        <f t="shared" si="21"/>
        <v>56</v>
      </c>
      <c r="D178" s="105">
        <v>0</v>
      </c>
      <c r="E178" s="106">
        <v>0</v>
      </c>
      <c r="F178" s="107">
        <v>0</v>
      </c>
      <c r="G178" s="118">
        <f t="shared" si="24"/>
        <v>380016</v>
      </c>
      <c r="H178" s="87">
        <f t="shared" si="25"/>
        <v>219.92</v>
      </c>
      <c r="I178" s="90">
        <f t="shared" si="26"/>
        <v>152006.39999999999</v>
      </c>
      <c r="J178" s="87">
        <f t="shared" si="26"/>
        <v>87.97</v>
      </c>
      <c r="K178" s="10"/>
      <c r="L178" s="10"/>
      <c r="M178" s="10"/>
      <c r="N178" s="10"/>
      <c r="O178" s="10"/>
      <c r="P178" s="10"/>
      <c r="Q178" s="91"/>
    </row>
    <row r="179" spans="1:17">
      <c r="A179" s="224"/>
      <c r="B179" s="123">
        <f t="shared" si="22"/>
        <v>55</v>
      </c>
      <c r="C179" s="117">
        <f t="shared" si="21"/>
        <v>55</v>
      </c>
      <c r="D179" s="105">
        <v>0</v>
      </c>
      <c r="E179" s="106">
        <v>0</v>
      </c>
      <c r="F179" s="107">
        <v>0</v>
      </c>
      <c r="G179" s="118">
        <f t="shared" si="24"/>
        <v>373230</v>
      </c>
      <c r="H179" s="87">
        <f t="shared" si="25"/>
        <v>215.99</v>
      </c>
      <c r="I179" s="90">
        <f t="shared" si="26"/>
        <v>149292</v>
      </c>
      <c r="J179" s="87">
        <f t="shared" si="26"/>
        <v>86.4</v>
      </c>
      <c r="K179" s="10"/>
      <c r="L179" s="10"/>
      <c r="M179" s="10"/>
      <c r="N179" s="10"/>
      <c r="O179" s="10"/>
      <c r="P179" s="10"/>
      <c r="Q179" s="91"/>
    </row>
    <row r="180" spans="1:17">
      <c r="A180" s="224"/>
      <c r="B180" s="123">
        <f t="shared" si="22"/>
        <v>54</v>
      </c>
      <c r="C180" s="117">
        <f t="shared" si="21"/>
        <v>54</v>
      </c>
      <c r="D180" s="105">
        <v>0</v>
      </c>
      <c r="E180" s="106">
        <v>0</v>
      </c>
      <c r="F180" s="107">
        <v>0</v>
      </c>
      <c r="G180" s="118">
        <f t="shared" si="24"/>
        <v>366444</v>
      </c>
      <c r="H180" s="87">
        <f t="shared" si="25"/>
        <v>212.06</v>
      </c>
      <c r="I180" s="90">
        <f t="shared" si="26"/>
        <v>146577.60000000001</v>
      </c>
      <c r="J180" s="87">
        <f t="shared" si="26"/>
        <v>84.82</v>
      </c>
      <c r="K180" s="10"/>
      <c r="L180" s="10"/>
      <c r="M180" s="10"/>
      <c r="N180" s="10"/>
      <c r="O180" s="10"/>
      <c r="P180" s="10"/>
      <c r="Q180" s="91"/>
    </row>
    <row r="181" spans="1:17">
      <c r="A181" s="224"/>
      <c r="B181" s="123">
        <f t="shared" si="22"/>
        <v>53</v>
      </c>
      <c r="C181" s="117">
        <f t="shared" si="21"/>
        <v>53</v>
      </c>
      <c r="D181" s="105">
        <v>0</v>
      </c>
      <c r="E181" s="106">
        <v>0</v>
      </c>
      <c r="F181" s="107">
        <v>0</v>
      </c>
      <c r="G181" s="118">
        <f t="shared" si="24"/>
        <v>359658</v>
      </c>
      <c r="H181" s="87">
        <f t="shared" si="25"/>
        <v>208.14</v>
      </c>
      <c r="I181" s="90">
        <f t="shared" si="26"/>
        <v>143863.20000000001</v>
      </c>
      <c r="J181" s="87">
        <f t="shared" si="26"/>
        <v>83.26</v>
      </c>
      <c r="K181" s="10"/>
      <c r="L181" s="10"/>
      <c r="M181" s="10"/>
      <c r="N181" s="10"/>
      <c r="O181" s="10"/>
      <c r="P181" s="10"/>
      <c r="Q181" s="91"/>
    </row>
    <row r="182" spans="1:17">
      <c r="A182" s="224"/>
      <c r="B182" s="123">
        <f t="shared" si="22"/>
        <v>52</v>
      </c>
      <c r="C182" s="117">
        <f t="shared" si="21"/>
        <v>52</v>
      </c>
      <c r="D182" s="105">
        <v>0</v>
      </c>
      <c r="E182" s="106">
        <v>0</v>
      </c>
      <c r="F182" s="107">
        <v>0</v>
      </c>
      <c r="G182" s="118">
        <f t="shared" si="24"/>
        <v>352872</v>
      </c>
      <c r="H182" s="87">
        <f t="shared" si="25"/>
        <v>204.21</v>
      </c>
      <c r="I182" s="90">
        <f t="shared" si="26"/>
        <v>141148.79999999999</v>
      </c>
      <c r="J182" s="87">
        <f t="shared" si="26"/>
        <v>81.680000000000007</v>
      </c>
      <c r="K182" s="10"/>
      <c r="L182" s="10"/>
      <c r="M182" s="10"/>
      <c r="N182" s="10"/>
      <c r="O182" s="10"/>
      <c r="P182" s="10"/>
      <c r="Q182" s="91"/>
    </row>
    <row r="183" spans="1:17">
      <c r="A183" s="224"/>
      <c r="B183" s="123">
        <f t="shared" si="22"/>
        <v>51</v>
      </c>
      <c r="C183" s="117">
        <f t="shared" si="21"/>
        <v>51</v>
      </c>
      <c r="D183" s="105">
        <v>0</v>
      </c>
      <c r="E183" s="106">
        <v>0</v>
      </c>
      <c r="F183" s="107">
        <v>0</v>
      </c>
      <c r="G183" s="118">
        <f t="shared" si="24"/>
        <v>346086</v>
      </c>
      <c r="H183" s="87">
        <f t="shared" si="25"/>
        <v>200.28</v>
      </c>
      <c r="I183" s="90">
        <f t="shared" si="26"/>
        <v>138434.4</v>
      </c>
      <c r="J183" s="87">
        <f t="shared" si="26"/>
        <v>80.11</v>
      </c>
      <c r="K183" s="10"/>
      <c r="L183" s="10"/>
      <c r="M183" s="10"/>
      <c r="N183" s="10"/>
      <c r="O183" s="10"/>
      <c r="P183" s="10"/>
      <c r="Q183" s="91"/>
    </row>
    <row r="184" spans="1:17">
      <c r="A184" s="224"/>
      <c r="B184" s="123">
        <f t="shared" si="22"/>
        <v>50</v>
      </c>
      <c r="C184" s="117">
        <f t="shared" si="21"/>
        <v>50</v>
      </c>
      <c r="D184" s="105">
        <v>0</v>
      </c>
      <c r="E184" s="106">
        <v>0</v>
      </c>
      <c r="F184" s="107">
        <v>0</v>
      </c>
      <c r="G184" s="118">
        <f t="shared" si="24"/>
        <v>339300</v>
      </c>
      <c r="H184" s="87">
        <f t="shared" si="25"/>
        <v>196.35</v>
      </c>
      <c r="I184" s="90">
        <f t="shared" si="26"/>
        <v>135720</v>
      </c>
      <c r="J184" s="87">
        <f t="shared" si="26"/>
        <v>78.540000000000006</v>
      </c>
      <c r="K184" s="10"/>
      <c r="L184" s="10"/>
      <c r="M184" s="10"/>
      <c r="N184" s="10"/>
      <c r="O184" s="10"/>
      <c r="P184" s="10"/>
      <c r="Q184" s="91"/>
    </row>
    <row r="185" spans="1:17">
      <c r="A185" s="224"/>
      <c r="B185" s="123">
        <f t="shared" si="22"/>
        <v>49</v>
      </c>
      <c r="C185" s="117">
        <f t="shared" si="21"/>
        <v>49</v>
      </c>
      <c r="D185" s="105">
        <v>0</v>
      </c>
      <c r="E185" s="106">
        <v>0</v>
      </c>
      <c r="F185" s="107">
        <v>0</v>
      </c>
      <c r="G185" s="118">
        <f t="shared" si="24"/>
        <v>332514</v>
      </c>
      <c r="H185" s="87">
        <f t="shared" si="25"/>
        <v>192.43</v>
      </c>
      <c r="I185" s="90">
        <f t="shared" si="26"/>
        <v>133005.6</v>
      </c>
      <c r="J185" s="87">
        <f t="shared" si="26"/>
        <v>76.97</v>
      </c>
      <c r="K185" s="10"/>
      <c r="L185" s="10"/>
      <c r="M185" s="10"/>
      <c r="N185" s="10"/>
      <c r="O185" s="10"/>
      <c r="P185" s="10"/>
      <c r="Q185" s="91"/>
    </row>
    <row r="186" spans="1:17">
      <c r="A186" s="224"/>
      <c r="B186" s="123">
        <f t="shared" si="22"/>
        <v>48</v>
      </c>
      <c r="C186" s="117">
        <f t="shared" si="21"/>
        <v>48</v>
      </c>
      <c r="D186" s="105">
        <v>0</v>
      </c>
      <c r="E186" s="106">
        <v>0</v>
      </c>
      <c r="F186" s="107">
        <v>0</v>
      </c>
      <c r="G186" s="118">
        <f t="shared" si="24"/>
        <v>325728</v>
      </c>
      <c r="H186" s="87">
        <f t="shared" si="25"/>
        <v>188.5</v>
      </c>
      <c r="I186" s="90">
        <f t="shared" si="26"/>
        <v>130291.2</v>
      </c>
      <c r="J186" s="87">
        <f t="shared" si="26"/>
        <v>75.400000000000006</v>
      </c>
      <c r="K186" s="10"/>
      <c r="L186" s="10"/>
      <c r="M186" s="10"/>
      <c r="N186" s="10"/>
      <c r="O186" s="10"/>
      <c r="P186" s="10"/>
      <c r="Q186" s="91"/>
    </row>
    <row r="187" spans="1:17">
      <c r="A187" s="224"/>
      <c r="B187" s="123">
        <f t="shared" si="22"/>
        <v>47</v>
      </c>
      <c r="C187" s="117">
        <f t="shared" si="21"/>
        <v>47</v>
      </c>
      <c r="D187" s="105">
        <v>0</v>
      </c>
      <c r="E187" s="106">
        <v>0</v>
      </c>
      <c r="F187" s="107">
        <v>0</v>
      </c>
      <c r="G187" s="118">
        <f t="shared" si="24"/>
        <v>318942</v>
      </c>
      <c r="H187" s="87">
        <f t="shared" si="25"/>
        <v>184.57</v>
      </c>
      <c r="I187" s="90">
        <f t="shared" si="26"/>
        <v>127576.8</v>
      </c>
      <c r="J187" s="87">
        <f t="shared" si="26"/>
        <v>73.83</v>
      </c>
      <c r="K187" s="10"/>
      <c r="L187" s="10"/>
      <c r="M187" s="10"/>
      <c r="N187" s="10"/>
      <c r="O187" s="10"/>
      <c r="P187" s="10"/>
      <c r="Q187" s="91"/>
    </row>
    <row r="188" spans="1:17">
      <c r="A188" s="224"/>
      <c r="B188" s="123">
        <f t="shared" si="22"/>
        <v>46</v>
      </c>
      <c r="C188" s="117">
        <f t="shared" si="21"/>
        <v>46</v>
      </c>
      <c r="D188" s="105">
        <v>0</v>
      </c>
      <c r="E188" s="106">
        <v>0</v>
      </c>
      <c r="F188" s="107">
        <v>0</v>
      </c>
      <c r="G188" s="118">
        <f t="shared" si="24"/>
        <v>312156</v>
      </c>
      <c r="H188" s="87">
        <f t="shared" si="25"/>
        <v>180.65</v>
      </c>
      <c r="I188" s="90">
        <f t="shared" si="26"/>
        <v>124862.39999999999</v>
      </c>
      <c r="J188" s="87">
        <f t="shared" si="26"/>
        <v>72.260000000000005</v>
      </c>
      <c r="K188" s="10"/>
      <c r="L188" s="10"/>
      <c r="M188" s="10"/>
      <c r="N188" s="10"/>
      <c r="O188" s="10"/>
      <c r="P188" s="10"/>
      <c r="Q188" s="91"/>
    </row>
    <row r="189" spans="1:17">
      <c r="A189" s="224"/>
      <c r="B189" s="123">
        <f t="shared" si="22"/>
        <v>45</v>
      </c>
      <c r="C189" s="117">
        <f t="shared" si="21"/>
        <v>45</v>
      </c>
      <c r="D189" s="105">
        <v>0</v>
      </c>
      <c r="E189" s="106">
        <v>0</v>
      </c>
      <c r="F189" s="107">
        <v>0</v>
      </c>
      <c r="G189" s="118">
        <f t="shared" si="24"/>
        <v>305370</v>
      </c>
      <c r="H189" s="87">
        <f t="shared" si="25"/>
        <v>176.72</v>
      </c>
      <c r="I189" s="90">
        <f t="shared" si="26"/>
        <v>122148</v>
      </c>
      <c r="J189" s="87">
        <f t="shared" si="26"/>
        <v>70.69</v>
      </c>
      <c r="K189" s="10"/>
      <c r="L189" s="10"/>
      <c r="M189" s="10"/>
      <c r="N189" s="10"/>
      <c r="O189" s="10"/>
      <c r="P189" s="10"/>
      <c r="Q189" s="91"/>
    </row>
    <row r="190" spans="1:17">
      <c r="A190" s="224"/>
      <c r="B190" s="123">
        <f t="shared" si="22"/>
        <v>44</v>
      </c>
      <c r="C190" s="117">
        <f t="shared" si="21"/>
        <v>44</v>
      </c>
      <c r="D190" s="105">
        <v>0</v>
      </c>
      <c r="E190" s="106">
        <v>0</v>
      </c>
      <c r="F190" s="107">
        <v>0</v>
      </c>
      <c r="G190" s="118">
        <f t="shared" si="24"/>
        <v>298584</v>
      </c>
      <c r="H190" s="87">
        <f t="shared" si="25"/>
        <v>172.79</v>
      </c>
      <c r="I190" s="90">
        <f t="shared" si="26"/>
        <v>119433.60000000001</v>
      </c>
      <c r="J190" s="87">
        <f t="shared" si="26"/>
        <v>69.12</v>
      </c>
      <c r="K190" s="10"/>
      <c r="L190" s="10"/>
      <c r="M190" s="10"/>
      <c r="N190" s="10"/>
      <c r="O190" s="10"/>
      <c r="P190" s="10"/>
      <c r="Q190" s="91"/>
    </row>
    <row r="191" spans="1:17">
      <c r="A191" s="224"/>
      <c r="B191" s="123">
        <f t="shared" si="22"/>
        <v>43</v>
      </c>
      <c r="C191" s="117">
        <f t="shared" si="21"/>
        <v>43</v>
      </c>
      <c r="D191" s="105">
        <v>0</v>
      </c>
      <c r="E191" s="106">
        <v>0</v>
      </c>
      <c r="F191" s="107">
        <v>0</v>
      </c>
      <c r="G191" s="118">
        <f t="shared" si="24"/>
        <v>291798</v>
      </c>
      <c r="H191" s="87">
        <f t="shared" si="25"/>
        <v>168.86</v>
      </c>
      <c r="I191" s="90">
        <f t="shared" si="26"/>
        <v>116719.2</v>
      </c>
      <c r="J191" s="87">
        <f t="shared" si="26"/>
        <v>67.540000000000006</v>
      </c>
      <c r="K191" s="10"/>
      <c r="L191" s="10"/>
      <c r="M191" s="10"/>
      <c r="N191" s="10"/>
      <c r="O191" s="10"/>
      <c r="P191" s="10"/>
      <c r="Q191" s="91"/>
    </row>
    <row r="192" spans="1:17">
      <c r="A192" s="224"/>
      <c r="B192" s="123">
        <f t="shared" si="22"/>
        <v>42</v>
      </c>
      <c r="C192" s="117">
        <f t="shared" si="21"/>
        <v>42</v>
      </c>
      <c r="D192" s="105">
        <v>0</v>
      </c>
      <c r="E192" s="106">
        <v>0</v>
      </c>
      <c r="F192" s="107">
        <v>0</v>
      </c>
      <c r="G192" s="118">
        <f t="shared" si="24"/>
        <v>285012</v>
      </c>
      <c r="H192" s="87">
        <f t="shared" si="25"/>
        <v>164.94</v>
      </c>
      <c r="I192" s="90">
        <f t="shared" si="26"/>
        <v>114004.8</v>
      </c>
      <c r="J192" s="87">
        <f t="shared" si="26"/>
        <v>65.98</v>
      </c>
      <c r="K192" s="10"/>
      <c r="L192" s="10"/>
      <c r="M192" s="10"/>
      <c r="N192" s="10"/>
      <c r="O192" s="10"/>
      <c r="P192" s="10"/>
      <c r="Q192" s="91"/>
    </row>
    <row r="193" spans="1:17">
      <c r="A193" s="224"/>
      <c r="B193" s="123">
        <f t="shared" si="22"/>
        <v>41</v>
      </c>
      <c r="C193" s="117">
        <f t="shared" si="21"/>
        <v>41</v>
      </c>
      <c r="D193" s="105">
        <v>0</v>
      </c>
      <c r="E193" s="106">
        <v>0</v>
      </c>
      <c r="F193" s="107">
        <v>0</v>
      </c>
      <c r="G193" s="118">
        <f t="shared" si="24"/>
        <v>278226</v>
      </c>
      <c r="H193" s="87">
        <f t="shared" si="25"/>
        <v>161.01</v>
      </c>
      <c r="I193" s="90">
        <f t="shared" si="26"/>
        <v>111290.4</v>
      </c>
      <c r="J193" s="87">
        <f t="shared" si="26"/>
        <v>64.400000000000006</v>
      </c>
      <c r="K193" s="10"/>
      <c r="L193" s="10"/>
      <c r="M193" s="10"/>
      <c r="N193" s="10"/>
      <c r="O193" s="10"/>
      <c r="P193" s="10"/>
      <c r="Q193" s="91"/>
    </row>
    <row r="194" spans="1:17">
      <c r="A194" s="224"/>
      <c r="B194" s="123">
        <f t="shared" si="22"/>
        <v>40</v>
      </c>
      <c r="C194" s="117">
        <f t="shared" si="21"/>
        <v>40</v>
      </c>
      <c r="D194" s="105">
        <v>0</v>
      </c>
      <c r="E194" s="106">
        <v>0</v>
      </c>
      <c r="F194" s="107">
        <v>0</v>
      </c>
      <c r="G194" s="118">
        <f t="shared" si="24"/>
        <v>271440</v>
      </c>
      <c r="H194" s="87">
        <f t="shared" si="25"/>
        <v>157.08000000000001</v>
      </c>
      <c r="I194" s="90">
        <f t="shared" si="26"/>
        <v>108576</v>
      </c>
      <c r="J194" s="87">
        <f t="shared" si="26"/>
        <v>62.83</v>
      </c>
      <c r="K194" s="10"/>
      <c r="L194" s="10"/>
      <c r="M194" s="10"/>
      <c r="N194" s="10"/>
      <c r="O194" s="10"/>
      <c r="P194" s="10"/>
      <c r="Q194" s="91"/>
    </row>
    <row r="195" spans="1:17">
      <c r="A195" s="224"/>
      <c r="B195" s="123">
        <f t="shared" si="22"/>
        <v>39</v>
      </c>
      <c r="C195" s="117">
        <f t="shared" si="21"/>
        <v>39</v>
      </c>
      <c r="D195" s="105">
        <v>0</v>
      </c>
      <c r="E195" s="106">
        <v>0</v>
      </c>
      <c r="F195" s="107">
        <v>0</v>
      </c>
      <c r="G195" s="118">
        <f t="shared" si="24"/>
        <v>264654</v>
      </c>
      <c r="H195" s="87">
        <f t="shared" si="25"/>
        <v>153.16</v>
      </c>
      <c r="I195" s="90">
        <f t="shared" si="26"/>
        <v>105861.6</v>
      </c>
      <c r="J195" s="87">
        <f t="shared" si="26"/>
        <v>61.26</v>
      </c>
      <c r="K195" s="10"/>
      <c r="L195" s="10"/>
      <c r="M195" s="10"/>
      <c r="N195" s="10"/>
      <c r="O195" s="10"/>
      <c r="P195" s="10"/>
      <c r="Q195" s="91"/>
    </row>
    <row r="196" spans="1:17">
      <c r="A196" s="224"/>
      <c r="B196" s="123">
        <f t="shared" si="22"/>
        <v>38</v>
      </c>
      <c r="C196" s="117">
        <f t="shared" si="21"/>
        <v>38</v>
      </c>
      <c r="D196" s="105">
        <v>0</v>
      </c>
      <c r="E196" s="106">
        <v>0</v>
      </c>
      <c r="F196" s="107">
        <v>0</v>
      </c>
      <c r="G196" s="118">
        <f t="shared" si="24"/>
        <v>257868</v>
      </c>
      <c r="H196" s="87">
        <f t="shared" si="25"/>
        <v>149.22999999999999</v>
      </c>
      <c r="I196" s="90">
        <f t="shared" si="26"/>
        <v>103147.2</v>
      </c>
      <c r="J196" s="87">
        <f t="shared" si="26"/>
        <v>59.69</v>
      </c>
      <c r="K196" s="10"/>
      <c r="L196" s="10"/>
      <c r="M196" s="10"/>
      <c r="N196" s="10"/>
      <c r="O196" s="10"/>
      <c r="P196" s="10"/>
      <c r="Q196" s="91"/>
    </row>
    <row r="197" spans="1:17">
      <c r="A197" s="224"/>
      <c r="B197" s="123">
        <f t="shared" si="22"/>
        <v>37</v>
      </c>
      <c r="C197" s="117">
        <f t="shared" si="21"/>
        <v>37</v>
      </c>
      <c r="D197" s="105">
        <v>0</v>
      </c>
      <c r="E197" s="106">
        <v>0</v>
      </c>
      <c r="F197" s="107">
        <v>0</v>
      </c>
      <c r="G197" s="118">
        <f t="shared" si="24"/>
        <v>251082</v>
      </c>
      <c r="H197" s="87">
        <f t="shared" si="25"/>
        <v>145.30000000000001</v>
      </c>
      <c r="I197" s="90">
        <f t="shared" si="26"/>
        <v>100432.8</v>
      </c>
      <c r="J197" s="87">
        <f t="shared" si="26"/>
        <v>58.12</v>
      </c>
      <c r="K197" s="10"/>
      <c r="L197" s="10"/>
      <c r="M197" s="10"/>
      <c r="N197" s="10"/>
      <c r="O197" s="10"/>
      <c r="P197" s="10"/>
      <c r="Q197" s="91"/>
    </row>
    <row r="198" spans="1:17">
      <c r="A198" s="224"/>
      <c r="B198" s="123">
        <f t="shared" si="22"/>
        <v>36</v>
      </c>
      <c r="C198" s="117">
        <f t="shared" si="21"/>
        <v>36</v>
      </c>
      <c r="D198" s="105">
        <v>0</v>
      </c>
      <c r="E198" s="106">
        <v>0</v>
      </c>
      <c r="F198" s="107">
        <v>0</v>
      </c>
      <c r="G198" s="118">
        <f t="shared" si="24"/>
        <v>244296</v>
      </c>
      <c r="H198" s="87">
        <f t="shared" si="25"/>
        <v>141.38</v>
      </c>
      <c r="I198" s="90">
        <f t="shared" si="26"/>
        <v>97718.399999999994</v>
      </c>
      <c r="J198" s="87">
        <f t="shared" si="26"/>
        <v>56.55</v>
      </c>
      <c r="K198" s="10"/>
      <c r="L198" s="10"/>
      <c r="M198" s="10"/>
      <c r="N198" s="10"/>
      <c r="O198" s="10"/>
      <c r="P198" s="10"/>
      <c r="Q198" s="91"/>
    </row>
    <row r="199" spans="1:17">
      <c r="A199" s="224"/>
      <c r="B199" s="123">
        <f t="shared" si="22"/>
        <v>35</v>
      </c>
      <c r="C199" s="117">
        <f t="shared" si="21"/>
        <v>35</v>
      </c>
      <c r="D199" s="105">
        <v>0</v>
      </c>
      <c r="E199" s="106">
        <v>0</v>
      </c>
      <c r="F199" s="107">
        <v>0</v>
      </c>
      <c r="G199" s="118">
        <f t="shared" si="24"/>
        <v>237510</v>
      </c>
      <c r="H199" s="87">
        <f t="shared" si="25"/>
        <v>137.44999999999999</v>
      </c>
      <c r="I199" s="90">
        <f t="shared" si="26"/>
        <v>95004</v>
      </c>
      <c r="J199" s="87">
        <f t="shared" si="26"/>
        <v>54.98</v>
      </c>
      <c r="K199" s="10"/>
      <c r="L199" s="10"/>
      <c r="M199" s="10"/>
      <c r="N199" s="10"/>
      <c r="O199" s="10"/>
      <c r="P199" s="10"/>
      <c r="Q199" s="91"/>
    </row>
    <row r="200" spans="1:17">
      <c r="A200" s="224"/>
      <c r="B200" s="123">
        <f t="shared" si="22"/>
        <v>34</v>
      </c>
      <c r="C200" s="117">
        <f t="shared" si="21"/>
        <v>34</v>
      </c>
      <c r="D200" s="105">
        <v>0</v>
      </c>
      <c r="E200" s="106">
        <v>0</v>
      </c>
      <c r="F200" s="107">
        <v>0</v>
      </c>
      <c r="G200" s="118">
        <f t="shared" si="24"/>
        <v>230724</v>
      </c>
      <c r="H200" s="87">
        <f t="shared" si="25"/>
        <v>133.52000000000001</v>
      </c>
      <c r="I200" s="90">
        <f t="shared" si="26"/>
        <v>92289.600000000006</v>
      </c>
      <c r="J200" s="87">
        <f t="shared" si="26"/>
        <v>53.41</v>
      </c>
      <c r="K200" s="10"/>
      <c r="L200" s="10"/>
      <c r="M200" s="10"/>
      <c r="N200" s="10"/>
      <c r="O200" s="10"/>
      <c r="P200" s="10"/>
      <c r="Q200" s="91"/>
    </row>
    <row r="201" spans="1:17">
      <c r="A201" s="224"/>
      <c r="B201" s="123">
        <f t="shared" si="22"/>
        <v>33</v>
      </c>
      <c r="C201" s="117">
        <f t="shared" si="21"/>
        <v>33</v>
      </c>
      <c r="D201" s="105">
        <v>0</v>
      </c>
      <c r="E201" s="106">
        <v>0</v>
      </c>
      <c r="F201" s="107">
        <v>0</v>
      </c>
      <c r="G201" s="118">
        <f t="shared" si="24"/>
        <v>223938</v>
      </c>
      <c r="H201" s="87">
        <f t="shared" si="25"/>
        <v>129.59</v>
      </c>
      <c r="I201" s="90">
        <f t="shared" si="26"/>
        <v>89575.2</v>
      </c>
      <c r="J201" s="87">
        <f t="shared" si="26"/>
        <v>51.84</v>
      </c>
      <c r="K201" s="10"/>
      <c r="L201" s="10"/>
      <c r="M201" s="10"/>
      <c r="N201" s="10"/>
      <c r="O201" s="10"/>
      <c r="P201" s="10"/>
      <c r="Q201" s="91"/>
    </row>
    <row r="202" spans="1:17">
      <c r="A202" s="224"/>
      <c r="B202" s="123">
        <f t="shared" si="22"/>
        <v>32</v>
      </c>
      <c r="C202" s="117">
        <f t="shared" ref="C202:C231" si="27">C203+1</f>
        <v>32</v>
      </c>
      <c r="D202" s="105">
        <v>0</v>
      </c>
      <c r="E202" s="106">
        <v>0</v>
      </c>
      <c r="F202" s="107">
        <v>0</v>
      </c>
      <c r="G202" s="118">
        <f t="shared" si="24"/>
        <v>217152</v>
      </c>
      <c r="H202" s="87">
        <f t="shared" si="25"/>
        <v>125.67</v>
      </c>
      <c r="I202" s="90">
        <f t="shared" si="26"/>
        <v>86860.800000000003</v>
      </c>
      <c r="J202" s="87">
        <f t="shared" si="26"/>
        <v>50.27</v>
      </c>
      <c r="K202" s="10"/>
      <c r="L202" s="10"/>
      <c r="M202" s="10"/>
      <c r="N202" s="10"/>
      <c r="O202" s="10"/>
      <c r="P202" s="10"/>
      <c r="Q202" s="91"/>
    </row>
    <row r="203" spans="1:17">
      <c r="A203" s="224"/>
      <c r="B203" s="123">
        <f t="shared" si="22"/>
        <v>31</v>
      </c>
      <c r="C203" s="117">
        <f t="shared" si="27"/>
        <v>31</v>
      </c>
      <c r="D203" s="105">
        <v>0</v>
      </c>
      <c r="E203" s="106">
        <v>0</v>
      </c>
      <c r="F203" s="107">
        <v>0</v>
      </c>
      <c r="G203" s="118">
        <f t="shared" si="24"/>
        <v>210366</v>
      </c>
      <c r="H203" s="87">
        <f t="shared" si="25"/>
        <v>121.74</v>
      </c>
      <c r="I203" s="90">
        <f t="shared" si="26"/>
        <v>84146.4</v>
      </c>
      <c r="J203" s="87">
        <f t="shared" si="26"/>
        <v>48.7</v>
      </c>
      <c r="K203" s="10"/>
      <c r="L203" s="10"/>
      <c r="M203" s="10"/>
      <c r="N203" s="10"/>
      <c r="O203" s="10"/>
      <c r="P203" s="10"/>
      <c r="Q203" s="91"/>
    </row>
    <row r="204" spans="1:17">
      <c r="A204" s="224"/>
      <c r="B204" s="123">
        <f t="shared" ref="B204:B231" si="28">B205+1</f>
        <v>30</v>
      </c>
      <c r="C204" s="117">
        <f t="shared" si="27"/>
        <v>30</v>
      </c>
      <c r="D204" s="105">
        <v>0</v>
      </c>
      <c r="E204" s="106">
        <v>0</v>
      </c>
      <c r="F204" s="107">
        <v>0</v>
      </c>
      <c r="G204" s="118">
        <f t="shared" si="24"/>
        <v>203580</v>
      </c>
      <c r="H204" s="87">
        <f t="shared" si="25"/>
        <v>117.81</v>
      </c>
      <c r="I204" s="90">
        <f t="shared" si="26"/>
        <v>81432</v>
      </c>
      <c r="J204" s="87">
        <f t="shared" si="26"/>
        <v>47.12</v>
      </c>
      <c r="K204" s="10"/>
      <c r="L204" s="10"/>
      <c r="M204" s="10"/>
      <c r="N204" s="10"/>
      <c r="O204" s="10"/>
      <c r="P204" s="10"/>
      <c r="Q204" s="91"/>
    </row>
    <row r="205" spans="1:17">
      <c r="A205" s="224"/>
      <c r="B205" s="123">
        <f t="shared" si="28"/>
        <v>29</v>
      </c>
      <c r="C205" s="117">
        <f t="shared" si="27"/>
        <v>29</v>
      </c>
      <c r="D205" s="105">
        <v>0</v>
      </c>
      <c r="E205" s="106">
        <v>0</v>
      </c>
      <c r="F205" s="107">
        <v>0</v>
      </c>
      <c r="G205" s="118">
        <f t="shared" si="24"/>
        <v>196794</v>
      </c>
      <c r="H205" s="87">
        <f t="shared" si="25"/>
        <v>113.89</v>
      </c>
      <c r="I205" s="90">
        <f t="shared" si="26"/>
        <v>78717.600000000006</v>
      </c>
      <c r="J205" s="87">
        <f t="shared" si="26"/>
        <v>45.56</v>
      </c>
      <c r="K205" s="10"/>
      <c r="L205" s="10"/>
      <c r="M205" s="10"/>
      <c r="N205" s="10"/>
      <c r="O205" s="10"/>
      <c r="P205" s="10"/>
      <c r="Q205" s="91"/>
    </row>
    <row r="206" spans="1:17">
      <c r="A206" s="224"/>
      <c r="B206" s="123">
        <f t="shared" si="28"/>
        <v>28</v>
      </c>
      <c r="C206" s="117">
        <f t="shared" si="27"/>
        <v>28</v>
      </c>
      <c r="D206" s="105">
        <v>0</v>
      </c>
      <c r="E206" s="106">
        <v>0</v>
      </c>
      <c r="F206" s="107">
        <v>0</v>
      </c>
      <c r="G206" s="118">
        <f t="shared" si="24"/>
        <v>190008</v>
      </c>
      <c r="H206" s="87">
        <f t="shared" si="25"/>
        <v>109.96</v>
      </c>
      <c r="I206" s="90">
        <f t="shared" si="26"/>
        <v>76003.199999999997</v>
      </c>
      <c r="J206" s="87">
        <f t="shared" si="26"/>
        <v>43.98</v>
      </c>
      <c r="K206" s="10"/>
      <c r="L206" s="10"/>
      <c r="M206" s="10"/>
      <c r="N206" s="10"/>
      <c r="O206" s="10"/>
      <c r="P206" s="10"/>
      <c r="Q206" s="91"/>
    </row>
    <row r="207" spans="1:17">
      <c r="A207" s="224"/>
      <c r="B207" s="123">
        <f t="shared" si="28"/>
        <v>27</v>
      </c>
      <c r="C207" s="117">
        <f t="shared" si="27"/>
        <v>27</v>
      </c>
      <c r="D207" s="105">
        <v>0</v>
      </c>
      <c r="E207" s="106">
        <v>0</v>
      </c>
      <c r="F207" s="107">
        <v>0</v>
      </c>
      <c r="G207" s="118">
        <f t="shared" si="24"/>
        <v>183222</v>
      </c>
      <c r="H207" s="87">
        <f t="shared" si="25"/>
        <v>106.03</v>
      </c>
      <c r="I207" s="90">
        <f t="shared" si="26"/>
        <v>73288.800000000003</v>
      </c>
      <c r="J207" s="87">
        <f t="shared" si="26"/>
        <v>42.41</v>
      </c>
      <c r="K207" s="10"/>
      <c r="L207" s="10"/>
      <c r="M207" s="10"/>
      <c r="N207" s="10"/>
      <c r="O207" s="10"/>
      <c r="P207" s="10"/>
      <c r="Q207" s="91"/>
    </row>
    <row r="208" spans="1:17">
      <c r="A208" s="224"/>
      <c r="B208" s="123">
        <f t="shared" si="28"/>
        <v>26</v>
      </c>
      <c r="C208" s="117">
        <f t="shared" si="27"/>
        <v>26</v>
      </c>
      <c r="D208" s="105">
        <v>0</v>
      </c>
      <c r="E208" s="106">
        <v>0</v>
      </c>
      <c r="F208" s="107">
        <v>0</v>
      </c>
      <c r="G208" s="118">
        <f t="shared" si="24"/>
        <v>176436</v>
      </c>
      <c r="H208" s="87">
        <f t="shared" si="25"/>
        <v>102.1</v>
      </c>
      <c r="I208" s="90">
        <f t="shared" si="26"/>
        <v>70574.399999999994</v>
      </c>
      <c r="J208" s="87">
        <f t="shared" si="26"/>
        <v>40.840000000000003</v>
      </c>
      <c r="K208" s="10"/>
      <c r="L208" s="10"/>
      <c r="M208" s="10"/>
      <c r="N208" s="10"/>
      <c r="O208" s="10"/>
      <c r="P208" s="10"/>
      <c r="Q208" s="91"/>
    </row>
    <row r="209" spans="1:17">
      <c r="A209" s="224"/>
      <c r="B209" s="123">
        <f t="shared" si="28"/>
        <v>25</v>
      </c>
      <c r="C209" s="117">
        <f t="shared" si="27"/>
        <v>25</v>
      </c>
      <c r="D209" s="105">
        <v>0</v>
      </c>
      <c r="E209" s="106">
        <v>0</v>
      </c>
      <c r="F209" s="107">
        <v>0</v>
      </c>
      <c r="G209" s="118">
        <f t="shared" si="24"/>
        <v>169650</v>
      </c>
      <c r="H209" s="87">
        <f t="shared" si="25"/>
        <v>98.18</v>
      </c>
      <c r="I209" s="90">
        <f t="shared" si="26"/>
        <v>67860</v>
      </c>
      <c r="J209" s="87">
        <f t="shared" si="26"/>
        <v>39.270000000000003</v>
      </c>
      <c r="K209" s="10"/>
      <c r="L209" s="10"/>
      <c r="M209" s="10"/>
      <c r="N209" s="10"/>
      <c r="O209" s="10"/>
      <c r="P209" s="10"/>
      <c r="Q209" s="91"/>
    </row>
    <row r="210" spans="1:17">
      <c r="A210" s="224"/>
      <c r="B210" s="123">
        <f t="shared" si="28"/>
        <v>24</v>
      </c>
      <c r="C210" s="117">
        <f t="shared" si="27"/>
        <v>24</v>
      </c>
      <c r="D210" s="105">
        <v>0</v>
      </c>
      <c r="E210" s="106">
        <v>0</v>
      </c>
      <c r="F210" s="107">
        <v>0</v>
      </c>
      <c r="G210" s="118">
        <f t="shared" si="24"/>
        <v>162864</v>
      </c>
      <c r="H210" s="87">
        <f t="shared" si="25"/>
        <v>94.25</v>
      </c>
      <c r="I210" s="90">
        <f t="shared" si="26"/>
        <v>65145.599999999999</v>
      </c>
      <c r="J210" s="87">
        <f t="shared" si="26"/>
        <v>37.700000000000003</v>
      </c>
      <c r="K210" s="10"/>
      <c r="L210" s="10"/>
      <c r="M210" s="10"/>
      <c r="N210" s="10"/>
      <c r="O210" s="10"/>
      <c r="P210" s="10"/>
      <c r="Q210" s="91"/>
    </row>
    <row r="211" spans="1:17">
      <c r="A211" s="224"/>
      <c r="B211" s="123">
        <f t="shared" si="28"/>
        <v>23</v>
      </c>
      <c r="C211" s="117">
        <f t="shared" si="27"/>
        <v>23</v>
      </c>
      <c r="D211" s="105">
        <v>0</v>
      </c>
      <c r="E211" s="106">
        <v>0</v>
      </c>
      <c r="F211" s="107">
        <v>0</v>
      </c>
      <c r="G211" s="118">
        <f t="shared" si="24"/>
        <v>156078</v>
      </c>
      <c r="H211" s="87">
        <f t="shared" si="25"/>
        <v>90.32</v>
      </c>
      <c r="I211" s="90">
        <f t="shared" si="26"/>
        <v>62431.199999999997</v>
      </c>
      <c r="J211" s="87">
        <f t="shared" si="26"/>
        <v>36.130000000000003</v>
      </c>
      <c r="K211" s="10"/>
      <c r="L211" s="10"/>
      <c r="M211" s="10"/>
      <c r="N211" s="10"/>
      <c r="O211" s="10"/>
      <c r="P211" s="10"/>
      <c r="Q211" s="91"/>
    </row>
    <row r="212" spans="1:17">
      <c r="A212" s="224"/>
      <c r="B212" s="123">
        <f t="shared" si="28"/>
        <v>22</v>
      </c>
      <c r="C212" s="117">
        <f t="shared" si="27"/>
        <v>22</v>
      </c>
      <c r="D212" s="105">
        <v>0</v>
      </c>
      <c r="E212" s="106">
        <v>0</v>
      </c>
      <c r="F212" s="107">
        <v>0</v>
      </c>
      <c r="G212" s="118">
        <f t="shared" si="24"/>
        <v>149292</v>
      </c>
      <c r="H212" s="87">
        <f t="shared" si="25"/>
        <v>86.4</v>
      </c>
      <c r="I212" s="90">
        <f t="shared" si="26"/>
        <v>59716.800000000003</v>
      </c>
      <c r="J212" s="87">
        <f t="shared" si="26"/>
        <v>34.56</v>
      </c>
      <c r="K212" s="10"/>
      <c r="L212" s="10"/>
      <c r="M212" s="10"/>
      <c r="N212" s="10"/>
      <c r="O212" s="10"/>
      <c r="P212" s="10"/>
      <c r="Q212" s="91"/>
    </row>
    <row r="213" spans="1:17">
      <c r="A213" s="224"/>
      <c r="B213" s="123">
        <f t="shared" si="28"/>
        <v>21</v>
      </c>
      <c r="C213" s="117">
        <f t="shared" si="27"/>
        <v>21</v>
      </c>
      <c r="D213" s="105">
        <v>0</v>
      </c>
      <c r="E213" s="106">
        <v>0</v>
      </c>
      <c r="F213" s="107">
        <v>0</v>
      </c>
      <c r="G213" s="118">
        <f t="shared" si="24"/>
        <v>142506</v>
      </c>
      <c r="H213" s="87">
        <f t="shared" si="25"/>
        <v>82.47</v>
      </c>
      <c r="I213" s="90">
        <f t="shared" si="26"/>
        <v>57002.400000000001</v>
      </c>
      <c r="J213" s="87">
        <f t="shared" si="26"/>
        <v>32.99</v>
      </c>
      <c r="K213" s="10"/>
      <c r="L213" s="10"/>
      <c r="M213" s="10"/>
      <c r="N213" s="10"/>
      <c r="O213" s="10"/>
      <c r="P213" s="10"/>
      <c r="Q213" s="91"/>
    </row>
    <row r="214" spans="1:17">
      <c r="A214" s="224"/>
      <c r="B214" s="123">
        <f t="shared" si="28"/>
        <v>20</v>
      </c>
      <c r="C214" s="117">
        <f t="shared" si="27"/>
        <v>20</v>
      </c>
      <c r="D214" s="105">
        <v>0</v>
      </c>
      <c r="E214" s="106">
        <v>0</v>
      </c>
      <c r="F214" s="107">
        <v>0</v>
      </c>
      <c r="G214" s="118">
        <f t="shared" si="24"/>
        <v>135720</v>
      </c>
      <c r="H214" s="87">
        <f t="shared" si="25"/>
        <v>78.540000000000006</v>
      </c>
      <c r="I214" s="90">
        <f t="shared" si="26"/>
        <v>54288</v>
      </c>
      <c r="J214" s="87">
        <f t="shared" si="26"/>
        <v>31.42</v>
      </c>
      <c r="K214" s="10"/>
      <c r="L214" s="10"/>
      <c r="M214" s="10"/>
      <c r="N214" s="10"/>
      <c r="O214" s="10"/>
      <c r="P214" s="10"/>
      <c r="Q214" s="91"/>
    </row>
    <row r="215" spans="1:17">
      <c r="A215" s="224"/>
      <c r="B215" s="123">
        <f t="shared" si="28"/>
        <v>19</v>
      </c>
      <c r="C215" s="117">
        <f t="shared" si="27"/>
        <v>19</v>
      </c>
      <c r="D215" s="105">
        <v>0</v>
      </c>
      <c r="E215" s="106">
        <v>0</v>
      </c>
      <c r="F215" s="107">
        <v>0</v>
      </c>
      <c r="G215" s="118">
        <f t="shared" si="24"/>
        <v>128934</v>
      </c>
      <c r="H215" s="87">
        <f t="shared" si="25"/>
        <v>74.61</v>
      </c>
      <c r="I215" s="90">
        <f t="shared" si="26"/>
        <v>51573.599999999999</v>
      </c>
      <c r="J215" s="87">
        <f t="shared" si="26"/>
        <v>29.84</v>
      </c>
      <c r="K215" s="10"/>
      <c r="L215" s="10"/>
      <c r="M215" s="10"/>
      <c r="N215" s="10"/>
      <c r="O215" s="10"/>
      <c r="P215" s="10"/>
      <c r="Q215" s="91"/>
    </row>
    <row r="216" spans="1:17">
      <c r="A216" s="224"/>
      <c r="B216" s="123">
        <f t="shared" si="28"/>
        <v>18</v>
      </c>
      <c r="C216" s="117">
        <f t="shared" si="27"/>
        <v>18</v>
      </c>
      <c r="D216" s="105">
        <v>0</v>
      </c>
      <c r="E216" s="106">
        <v>0</v>
      </c>
      <c r="F216" s="107">
        <v>0</v>
      </c>
      <c r="G216" s="118">
        <f t="shared" si="24"/>
        <v>122148</v>
      </c>
      <c r="H216" s="87">
        <f t="shared" si="25"/>
        <v>70.69</v>
      </c>
      <c r="I216" s="90">
        <f t="shared" si="26"/>
        <v>48859.199999999997</v>
      </c>
      <c r="J216" s="87">
        <f t="shared" si="26"/>
        <v>28.28</v>
      </c>
      <c r="K216" s="10"/>
      <c r="L216" s="10"/>
      <c r="M216" s="10"/>
      <c r="N216" s="10"/>
      <c r="O216" s="10"/>
      <c r="P216" s="10"/>
      <c r="Q216" s="91"/>
    </row>
    <row r="217" spans="1:17">
      <c r="A217" s="224"/>
      <c r="B217" s="123">
        <f t="shared" si="28"/>
        <v>17</v>
      </c>
      <c r="C217" s="117">
        <f t="shared" si="27"/>
        <v>17</v>
      </c>
      <c r="D217" s="105">
        <v>0</v>
      </c>
      <c r="E217" s="106">
        <v>0</v>
      </c>
      <c r="F217" s="107">
        <v>0</v>
      </c>
      <c r="G217" s="118">
        <f t="shared" ref="G217:G232" si="29">C217*($E$4+9)*$F$4</f>
        <v>115362</v>
      </c>
      <c r="H217" s="87">
        <f t="shared" ref="H217:H233" si="30">G217/1728</f>
        <v>66.760000000000005</v>
      </c>
      <c r="I217" s="90">
        <f t="shared" si="26"/>
        <v>46144.800000000003</v>
      </c>
      <c r="J217" s="87">
        <f t="shared" si="26"/>
        <v>26.7</v>
      </c>
      <c r="K217" s="10"/>
      <c r="L217" s="10"/>
      <c r="M217" s="10"/>
      <c r="N217" s="10"/>
      <c r="O217" s="10"/>
      <c r="P217" s="10"/>
      <c r="Q217" s="91"/>
    </row>
    <row r="218" spans="1:17">
      <c r="A218" s="224"/>
      <c r="B218" s="123">
        <f t="shared" si="28"/>
        <v>16</v>
      </c>
      <c r="C218" s="117">
        <f t="shared" si="27"/>
        <v>16</v>
      </c>
      <c r="D218" s="105">
        <v>0</v>
      </c>
      <c r="E218" s="106">
        <v>0</v>
      </c>
      <c r="F218" s="107">
        <v>0</v>
      </c>
      <c r="G218" s="118">
        <f t="shared" si="29"/>
        <v>108576</v>
      </c>
      <c r="H218" s="87">
        <f t="shared" si="30"/>
        <v>62.83</v>
      </c>
      <c r="I218" s="90">
        <f t="shared" ref="I218:J233" si="31">G218*0.4</f>
        <v>43430.400000000001</v>
      </c>
      <c r="J218" s="87">
        <f t="shared" si="31"/>
        <v>25.13</v>
      </c>
      <c r="K218" s="10"/>
      <c r="L218" s="10"/>
      <c r="M218" s="10"/>
      <c r="N218" s="10"/>
      <c r="O218" s="10"/>
      <c r="P218" s="10"/>
      <c r="Q218" s="91"/>
    </row>
    <row r="219" spans="1:17">
      <c r="A219" s="224"/>
      <c r="B219" s="123">
        <f t="shared" si="28"/>
        <v>15</v>
      </c>
      <c r="C219" s="117">
        <f t="shared" si="27"/>
        <v>15</v>
      </c>
      <c r="D219" s="105">
        <v>0</v>
      </c>
      <c r="E219" s="106">
        <v>0</v>
      </c>
      <c r="F219" s="107">
        <v>0</v>
      </c>
      <c r="G219" s="118">
        <f t="shared" si="29"/>
        <v>101790</v>
      </c>
      <c r="H219" s="87">
        <f t="shared" si="30"/>
        <v>58.91</v>
      </c>
      <c r="I219" s="90">
        <f t="shared" si="31"/>
        <v>40716</v>
      </c>
      <c r="J219" s="87">
        <f t="shared" si="31"/>
        <v>23.56</v>
      </c>
      <c r="K219" s="10"/>
      <c r="L219" s="10"/>
      <c r="M219" s="10"/>
      <c r="N219" s="10"/>
      <c r="O219" s="10"/>
      <c r="P219" s="10"/>
      <c r="Q219" s="91"/>
    </row>
    <row r="220" spans="1:17">
      <c r="A220" s="224"/>
      <c r="B220" s="123">
        <f t="shared" si="28"/>
        <v>14</v>
      </c>
      <c r="C220" s="117">
        <f t="shared" si="27"/>
        <v>14</v>
      </c>
      <c r="D220" s="105">
        <v>0</v>
      </c>
      <c r="E220" s="106">
        <v>0</v>
      </c>
      <c r="F220" s="107">
        <v>0</v>
      </c>
      <c r="G220" s="118">
        <f t="shared" si="29"/>
        <v>95004</v>
      </c>
      <c r="H220" s="87">
        <f t="shared" si="30"/>
        <v>54.98</v>
      </c>
      <c r="I220" s="90">
        <f t="shared" si="31"/>
        <v>38001.599999999999</v>
      </c>
      <c r="J220" s="87">
        <f t="shared" si="31"/>
        <v>21.99</v>
      </c>
      <c r="K220" s="10"/>
      <c r="L220" s="10"/>
      <c r="M220" s="10"/>
      <c r="N220" s="10"/>
      <c r="O220" s="10"/>
      <c r="P220" s="10"/>
      <c r="Q220" s="91"/>
    </row>
    <row r="221" spans="1:17">
      <c r="A221" s="224"/>
      <c r="B221" s="123">
        <f t="shared" si="28"/>
        <v>13</v>
      </c>
      <c r="C221" s="117">
        <f t="shared" si="27"/>
        <v>13</v>
      </c>
      <c r="D221" s="105">
        <v>0</v>
      </c>
      <c r="E221" s="106">
        <v>0</v>
      </c>
      <c r="F221" s="107">
        <v>0</v>
      </c>
      <c r="G221" s="118">
        <f t="shared" si="29"/>
        <v>88218</v>
      </c>
      <c r="H221" s="87">
        <f t="shared" si="30"/>
        <v>51.05</v>
      </c>
      <c r="I221" s="90">
        <f t="shared" si="31"/>
        <v>35287.199999999997</v>
      </c>
      <c r="J221" s="87">
        <f t="shared" si="31"/>
        <v>20.420000000000002</v>
      </c>
      <c r="K221" s="10"/>
      <c r="L221" s="10"/>
      <c r="M221" s="10"/>
      <c r="N221" s="10"/>
      <c r="O221" s="10"/>
      <c r="P221" s="10"/>
      <c r="Q221" s="91"/>
    </row>
    <row r="222" spans="1:17">
      <c r="A222" s="224"/>
      <c r="B222" s="123">
        <f t="shared" si="28"/>
        <v>12</v>
      </c>
      <c r="C222" s="117">
        <f t="shared" si="27"/>
        <v>12</v>
      </c>
      <c r="D222" s="105">
        <v>0</v>
      </c>
      <c r="E222" s="106">
        <v>0</v>
      </c>
      <c r="F222" s="107">
        <v>0</v>
      </c>
      <c r="G222" s="118">
        <f t="shared" si="29"/>
        <v>81432</v>
      </c>
      <c r="H222" s="87">
        <f t="shared" si="30"/>
        <v>47.13</v>
      </c>
      <c r="I222" s="90">
        <f t="shared" si="31"/>
        <v>32572.799999999999</v>
      </c>
      <c r="J222" s="87">
        <f t="shared" si="31"/>
        <v>18.850000000000001</v>
      </c>
      <c r="K222" s="10"/>
      <c r="L222" s="10"/>
      <c r="M222" s="10"/>
      <c r="N222" s="10"/>
      <c r="O222" s="10"/>
      <c r="P222" s="10"/>
      <c r="Q222" s="91"/>
    </row>
    <row r="223" spans="1:17">
      <c r="A223" s="224"/>
      <c r="B223" s="123">
        <f t="shared" si="28"/>
        <v>11</v>
      </c>
      <c r="C223" s="117">
        <f t="shared" si="27"/>
        <v>11</v>
      </c>
      <c r="D223" s="105">
        <v>0</v>
      </c>
      <c r="E223" s="106">
        <v>0</v>
      </c>
      <c r="F223" s="107">
        <v>0</v>
      </c>
      <c r="G223" s="118">
        <f t="shared" si="29"/>
        <v>74646</v>
      </c>
      <c r="H223" s="87">
        <f t="shared" si="30"/>
        <v>43.2</v>
      </c>
      <c r="I223" s="90">
        <f t="shared" si="31"/>
        <v>29858.400000000001</v>
      </c>
      <c r="J223" s="87">
        <f t="shared" si="31"/>
        <v>17.28</v>
      </c>
      <c r="K223" s="10"/>
      <c r="L223" s="10"/>
      <c r="M223" s="10"/>
      <c r="N223" s="10"/>
      <c r="O223" s="10"/>
      <c r="P223" s="10"/>
      <c r="Q223" s="91"/>
    </row>
    <row r="224" spans="1:17">
      <c r="A224" s="224"/>
      <c r="B224" s="123">
        <f t="shared" si="28"/>
        <v>10</v>
      </c>
      <c r="C224" s="117">
        <f t="shared" si="27"/>
        <v>10</v>
      </c>
      <c r="D224" s="105">
        <v>0</v>
      </c>
      <c r="E224" s="106">
        <v>0</v>
      </c>
      <c r="F224" s="107">
        <v>0</v>
      </c>
      <c r="G224" s="118">
        <f t="shared" si="29"/>
        <v>67860</v>
      </c>
      <c r="H224" s="87">
        <f t="shared" si="30"/>
        <v>39.270000000000003</v>
      </c>
      <c r="I224" s="90">
        <f t="shared" si="31"/>
        <v>27144</v>
      </c>
      <c r="J224" s="87">
        <f t="shared" si="31"/>
        <v>15.71</v>
      </c>
      <c r="K224" s="10"/>
      <c r="L224" s="10"/>
      <c r="M224" s="10"/>
      <c r="N224" s="10"/>
      <c r="O224" s="10"/>
      <c r="P224" s="10"/>
      <c r="Q224" s="91"/>
    </row>
    <row r="225" spans="1:17">
      <c r="A225" s="224"/>
      <c r="B225" s="123">
        <f t="shared" si="28"/>
        <v>9</v>
      </c>
      <c r="C225" s="117">
        <f t="shared" si="27"/>
        <v>9</v>
      </c>
      <c r="D225" s="105">
        <v>0</v>
      </c>
      <c r="E225" s="106">
        <v>0</v>
      </c>
      <c r="F225" s="107">
        <v>0</v>
      </c>
      <c r="G225" s="118">
        <f t="shared" si="29"/>
        <v>61074</v>
      </c>
      <c r="H225" s="87">
        <f t="shared" si="30"/>
        <v>35.340000000000003</v>
      </c>
      <c r="I225" s="90">
        <f t="shared" si="31"/>
        <v>24429.599999999999</v>
      </c>
      <c r="J225" s="87">
        <f t="shared" si="31"/>
        <v>14.14</v>
      </c>
      <c r="K225" s="10"/>
      <c r="L225" s="10"/>
      <c r="M225" s="10"/>
      <c r="N225" s="10"/>
      <c r="O225" s="10"/>
      <c r="P225" s="10"/>
      <c r="Q225" s="91"/>
    </row>
    <row r="226" spans="1:17">
      <c r="A226" s="224"/>
      <c r="B226" s="123">
        <f t="shared" si="28"/>
        <v>8</v>
      </c>
      <c r="C226" s="117">
        <f t="shared" si="27"/>
        <v>8</v>
      </c>
      <c r="D226" s="105">
        <v>0</v>
      </c>
      <c r="E226" s="106">
        <v>0</v>
      </c>
      <c r="F226" s="107">
        <v>0</v>
      </c>
      <c r="G226" s="118">
        <f t="shared" si="29"/>
        <v>54288</v>
      </c>
      <c r="H226" s="87">
        <f t="shared" si="30"/>
        <v>31.42</v>
      </c>
      <c r="I226" s="90">
        <f t="shared" si="31"/>
        <v>21715.200000000001</v>
      </c>
      <c r="J226" s="87">
        <f t="shared" si="31"/>
        <v>12.57</v>
      </c>
      <c r="K226" s="10"/>
      <c r="L226" s="10"/>
      <c r="M226" s="10"/>
      <c r="N226" s="10"/>
      <c r="O226" s="10"/>
      <c r="P226" s="10"/>
      <c r="Q226" s="91"/>
    </row>
    <row r="227" spans="1:17">
      <c r="A227" s="224"/>
      <c r="B227" s="123">
        <f t="shared" si="28"/>
        <v>7</v>
      </c>
      <c r="C227" s="117">
        <f t="shared" si="27"/>
        <v>7</v>
      </c>
      <c r="D227" s="105">
        <v>0</v>
      </c>
      <c r="E227" s="106">
        <v>0</v>
      </c>
      <c r="F227" s="107">
        <v>0</v>
      </c>
      <c r="G227" s="118">
        <f t="shared" si="29"/>
        <v>47502</v>
      </c>
      <c r="H227" s="87">
        <f t="shared" si="30"/>
        <v>27.49</v>
      </c>
      <c r="I227" s="90">
        <f t="shared" si="31"/>
        <v>19000.8</v>
      </c>
      <c r="J227" s="87">
        <f t="shared" si="31"/>
        <v>11</v>
      </c>
      <c r="K227" s="10"/>
      <c r="L227" s="10"/>
      <c r="M227" s="10"/>
      <c r="N227" s="10"/>
      <c r="O227" s="10"/>
      <c r="P227" s="10"/>
      <c r="Q227" s="91"/>
    </row>
    <row r="228" spans="1:17">
      <c r="A228" s="224"/>
      <c r="B228" s="123">
        <f t="shared" si="28"/>
        <v>6</v>
      </c>
      <c r="C228" s="117">
        <f t="shared" si="27"/>
        <v>6</v>
      </c>
      <c r="D228" s="105">
        <v>0</v>
      </c>
      <c r="E228" s="106">
        <v>0</v>
      </c>
      <c r="F228" s="107">
        <v>0</v>
      </c>
      <c r="G228" s="118">
        <f t="shared" si="29"/>
        <v>40716</v>
      </c>
      <c r="H228" s="87">
        <f t="shared" si="30"/>
        <v>23.56</v>
      </c>
      <c r="I228" s="90">
        <f t="shared" si="31"/>
        <v>16286.4</v>
      </c>
      <c r="J228" s="87">
        <f t="shared" si="31"/>
        <v>9.42</v>
      </c>
      <c r="K228" s="10"/>
      <c r="L228" s="10"/>
      <c r="M228" s="10"/>
      <c r="N228" s="10"/>
      <c r="O228" s="10"/>
      <c r="P228" s="10"/>
      <c r="Q228" s="91"/>
    </row>
    <row r="229" spans="1:17">
      <c r="A229" s="224"/>
      <c r="B229" s="123">
        <f t="shared" si="28"/>
        <v>5</v>
      </c>
      <c r="C229" s="117">
        <f t="shared" si="27"/>
        <v>5</v>
      </c>
      <c r="D229" s="105">
        <v>0</v>
      </c>
      <c r="E229" s="106">
        <v>0</v>
      </c>
      <c r="F229" s="107">
        <v>0</v>
      </c>
      <c r="G229" s="118">
        <f t="shared" si="29"/>
        <v>33930</v>
      </c>
      <c r="H229" s="87">
        <f t="shared" si="30"/>
        <v>19.64</v>
      </c>
      <c r="I229" s="90">
        <f t="shared" si="31"/>
        <v>13572</v>
      </c>
      <c r="J229" s="87">
        <f t="shared" si="31"/>
        <v>7.86</v>
      </c>
      <c r="K229" s="10"/>
      <c r="L229" s="10"/>
      <c r="M229" s="10"/>
      <c r="N229" s="10"/>
      <c r="O229" s="10"/>
      <c r="P229" s="10"/>
      <c r="Q229" s="91"/>
    </row>
    <row r="230" spans="1:17">
      <c r="A230" s="224"/>
      <c r="B230" s="123">
        <f t="shared" si="28"/>
        <v>4</v>
      </c>
      <c r="C230" s="117">
        <f t="shared" si="27"/>
        <v>4</v>
      </c>
      <c r="D230" s="105">
        <v>0</v>
      </c>
      <c r="E230" s="106">
        <v>0</v>
      </c>
      <c r="F230" s="107">
        <v>0</v>
      </c>
      <c r="G230" s="118">
        <f t="shared" si="29"/>
        <v>27144</v>
      </c>
      <c r="H230" s="87">
        <f t="shared" si="30"/>
        <v>15.71</v>
      </c>
      <c r="I230" s="90">
        <f t="shared" si="31"/>
        <v>10857.6</v>
      </c>
      <c r="J230" s="87">
        <f t="shared" si="31"/>
        <v>6.28</v>
      </c>
      <c r="K230" s="10"/>
      <c r="L230" s="10"/>
      <c r="M230" s="10"/>
      <c r="N230" s="10"/>
      <c r="O230" s="10"/>
      <c r="P230" s="10"/>
      <c r="Q230" s="91"/>
    </row>
    <row r="231" spans="1:17">
      <c r="A231" s="224"/>
      <c r="B231" s="123">
        <f t="shared" si="28"/>
        <v>3</v>
      </c>
      <c r="C231" s="117">
        <f t="shared" si="27"/>
        <v>3</v>
      </c>
      <c r="D231" s="105">
        <v>0</v>
      </c>
      <c r="E231" s="106">
        <v>0</v>
      </c>
      <c r="F231" s="107">
        <v>0</v>
      </c>
      <c r="G231" s="118">
        <f t="shared" si="29"/>
        <v>20358</v>
      </c>
      <c r="H231" s="87">
        <f t="shared" si="30"/>
        <v>11.78</v>
      </c>
      <c r="I231" s="90">
        <f t="shared" si="31"/>
        <v>8143.2</v>
      </c>
      <c r="J231" s="87">
        <f t="shared" si="31"/>
        <v>4.71</v>
      </c>
      <c r="K231" s="10"/>
      <c r="L231" s="10"/>
      <c r="M231" s="10"/>
      <c r="N231" s="10"/>
      <c r="O231" s="10"/>
      <c r="P231" s="10"/>
      <c r="Q231" s="91"/>
    </row>
    <row r="232" spans="1:17">
      <c r="A232" s="224"/>
      <c r="B232" s="123">
        <f>B233+1</f>
        <v>2</v>
      </c>
      <c r="C232" s="117">
        <f>C233+1</f>
        <v>2</v>
      </c>
      <c r="D232" s="105">
        <v>0</v>
      </c>
      <c r="E232" s="106">
        <v>0</v>
      </c>
      <c r="F232" s="107">
        <v>0</v>
      </c>
      <c r="G232" s="90">
        <f t="shared" si="29"/>
        <v>13572</v>
      </c>
      <c r="H232" s="87">
        <f t="shared" si="30"/>
        <v>7.85</v>
      </c>
      <c r="I232" s="90">
        <f t="shared" si="31"/>
        <v>5428.8</v>
      </c>
      <c r="J232" s="87">
        <f t="shared" si="31"/>
        <v>3.14</v>
      </c>
      <c r="K232" s="10"/>
      <c r="L232" s="10"/>
      <c r="M232" s="10"/>
      <c r="N232" s="10"/>
      <c r="O232" s="10"/>
      <c r="P232" s="10"/>
      <c r="Q232" s="91"/>
    </row>
    <row r="233" spans="1:17">
      <c r="A233" s="224"/>
      <c r="B233" s="121">
        <v>1</v>
      </c>
      <c r="C233" s="119">
        <v>1</v>
      </c>
      <c r="D233" s="108">
        <v>0</v>
      </c>
      <c r="E233" s="109">
        <v>0</v>
      </c>
      <c r="F233" s="110">
        <v>0</v>
      </c>
      <c r="G233" s="95">
        <f>C233*($E$4+9)*$F$4</f>
        <v>6786</v>
      </c>
      <c r="H233" s="96">
        <f t="shared" si="30"/>
        <v>3.93</v>
      </c>
      <c r="I233" s="95">
        <f t="shared" si="31"/>
        <v>2714.4</v>
      </c>
      <c r="J233" s="96">
        <f t="shared" si="31"/>
        <v>1.57</v>
      </c>
      <c r="K233" s="10"/>
      <c r="L233" s="10"/>
      <c r="M233" s="10"/>
      <c r="N233" s="10"/>
      <c r="O233" s="10"/>
      <c r="P233" s="10"/>
      <c r="Q233" s="91"/>
    </row>
    <row r="234" spans="1:17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91"/>
    </row>
    <row r="235" spans="1:17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</row>
    <row r="236" spans="1:17">
      <c r="A236" s="10"/>
      <c r="B236" s="10"/>
      <c r="C236" s="10" t="s">
        <v>15</v>
      </c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91"/>
      <c r="Q236" s="10"/>
    </row>
    <row r="237" spans="1:17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</row>
    <row r="238" spans="1:17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</row>
    <row r="239" spans="1:17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</row>
    <row r="240" spans="1:17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</row>
    <row r="241" spans="1:17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</row>
    <row r="242" spans="1:17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</row>
    <row r="243" spans="1:17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</row>
    <row r="244" spans="1:17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</row>
    <row r="245" spans="1:17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</row>
    <row r="246" spans="1:17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</row>
    <row r="247" spans="1:17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</row>
    <row r="248" spans="1:17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</row>
    <row r="249" spans="1:17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</row>
    <row r="250" spans="1:17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</row>
    <row r="251" spans="1:17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</row>
    <row r="252" spans="1:17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</row>
    <row r="253" spans="1:17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</row>
    <row r="254" spans="1:17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</row>
    <row r="255" spans="1:17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</row>
    <row r="256" spans="1:17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</row>
    <row r="257" spans="1:17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</row>
    <row r="258" spans="1:17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</row>
    <row r="259" spans="1:17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</row>
    <row r="260" spans="1:17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</row>
    <row r="261" spans="1:17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</row>
    <row r="262" spans="1:17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</row>
    <row r="263" spans="1:17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</row>
    <row r="264" spans="1:17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</row>
    <row r="265" spans="1:17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</row>
    <row r="266" spans="1:17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</row>
    <row r="267" spans="1:17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</row>
    <row r="268" spans="1:17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</row>
    <row r="269" spans="1:17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</row>
    <row r="270" spans="1:17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</row>
    <row r="271" spans="1:17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</row>
    <row r="272" spans="1:17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</row>
    <row r="273" spans="1:17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</row>
    <row r="274" spans="1:17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</row>
    <row r="275" spans="1:17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</row>
    <row r="276" spans="1:17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</row>
    <row r="277" spans="1:17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</row>
    <row r="278" spans="1:17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</row>
    <row r="279" spans="1:17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</row>
    <row r="280" spans="1:17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</row>
    <row r="281" spans="1:17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</row>
    <row r="282" spans="1:17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</row>
    <row r="283" spans="1:17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</row>
    <row r="284" spans="1:17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</row>
    <row r="285" spans="1:17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</row>
    <row r="286" spans="1:17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</row>
    <row r="287" spans="1:17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</row>
    <row r="288" spans="1:17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</row>
    <row r="289" spans="1:17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</row>
    <row r="290" spans="1:17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</row>
    <row r="291" spans="1:17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P291" s="10"/>
      <c r="Q291" s="10"/>
    </row>
    <row r="292" spans="1:17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P292" s="10"/>
      <c r="Q292" s="10"/>
    </row>
    <row r="293" spans="1:17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P293" s="10"/>
      <c r="Q293" s="10"/>
    </row>
    <row r="294" spans="1:17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P294" s="10"/>
      <c r="Q294" s="10"/>
    </row>
    <row r="295" spans="1:17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P295" s="10"/>
      <c r="Q295" s="10"/>
    </row>
    <row r="296" spans="1:17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P296" s="10"/>
      <c r="Q296" s="10"/>
    </row>
    <row r="297" spans="1:17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P297" s="10"/>
      <c r="Q297" s="10"/>
    </row>
    <row r="298" spans="1:17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P298" s="10"/>
      <c r="Q298" s="10"/>
    </row>
    <row r="299" spans="1:17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P299" s="10"/>
      <c r="Q299" s="10"/>
    </row>
    <row r="300" spans="1:17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P300" s="10"/>
      <c r="Q300" s="10"/>
    </row>
    <row r="301" spans="1:17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P301" s="10"/>
      <c r="Q301" s="10"/>
    </row>
    <row r="302" spans="1:17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P302" s="10"/>
      <c r="Q302" s="10"/>
    </row>
    <row r="303" spans="1:17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P303" s="10"/>
      <c r="Q303" s="10"/>
    </row>
    <row r="304" spans="1:17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P304" s="10"/>
      <c r="Q304" s="10"/>
    </row>
    <row r="305" spans="1:17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P305" s="10"/>
      <c r="Q305" s="10"/>
    </row>
    <row r="306" spans="1:17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P306" s="10"/>
      <c r="Q306" s="10"/>
    </row>
    <row r="307" spans="1:17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P307" s="10"/>
      <c r="Q307" s="10"/>
    </row>
    <row r="308" spans="1:17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P308" s="10"/>
      <c r="Q308" s="10"/>
    </row>
    <row r="309" spans="1:17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P309" s="10"/>
      <c r="Q309" s="10"/>
    </row>
    <row r="310" spans="1:17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P310" s="10"/>
      <c r="Q310" s="10"/>
    </row>
    <row r="311" spans="1:17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P311" s="10"/>
      <c r="Q311" s="10"/>
    </row>
    <row r="312" spans="1:17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P312" s="10"/>
      <c r="Q312" s="10"/>
    </row>
    <row r="313" spans="1:17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P313" s="10"/>
      <c r="Q313" s="10"/>
    </row>
    <row r="314" spans="1:17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P314" s="10"/>
      <c r="Q314" s="10"/>
    </row>
    <row r="315" spans="1:17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P315" s="10"/>
      <c r="Q315" s="10"/>
    </row>
    <row r="316" spans="1:17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P316" s="10"/>
      <c r="Q316" s="10"/>
    </row>
    <row r="317" spans="1:17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P317" s="10"/>
      <c r="Q317" s="10"/>
    </row>
    <row r="318" spans="1:17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P318" s="10"/>
      <c r="Q318" s="10"/>
    </row>
    <row r="319" spans="1:17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P319" s="10"/>
      <c r="Q319" s="10"/>
    </row>
    <row r="320" spans="1:17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P320" s="10"/>
      <c r="Q320" s="10"/>
    </row>
    <row r="321" spans="1:17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P321" s="10"/>
      <c r="Q321" s="10"/>
    </row>
    <row r="322" spans="1:17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P322" s="10"/>
      <c r="Q322" s="10"/>
    </row>
    <row r="323" spans="1:17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P323" s="10"/>
      <c r="Q323" s="10"/>
    </row>
    <row r="324" spans="1:17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P324" s="10"/>
      <c r="Q324" s="10"/>
    </row>
    <row r="325" spans="1:17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P325" s="10"/>
      <c r="Q325" s="10"/>
    </row>
    <row r="326" spans="1:17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P326" s="10"/>
      <c r="Q326" s="10"/>
    </row>
    <row r="327" spans="1:17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P327" s="10"/>
      <c r="Q327" s="10"/>
    </row>
    <row r="328" spans="1:17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P328" s="10"/>
      <c r="Q328" s="10"/>
    </row>
    <row r="329" spans="1:17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P329" s="10"/>
      <c r="Q329" s="10"/>
    </row>
    <row r="330" spans="1:17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P330" s="10"/>
      <c r="Q330" s="10"/>
    </row>
    <row r="331" spans="1:17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P331" s="10"/>
      <c r="Q331" s="10"/>
    </row>
    <row r="332" spans="1:17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P332" s="10"/>
      <c r="Q332" s="10"/>
    </row>
    <row r="333" spans="1:17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P333" s="10"/>
      <c r="Q333" s="10"/>
    </row>
    <row r="334" spans="1:17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P334" s="10"/>
      <c r="Q334" s="10"/>
    </row>
    <row r="335" spans="1:17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P335" s="10"/>
      <c r="Q335" s="10"/>
    </row>
    <row r="336" spans="1:17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P336" s="10"/>
      <c r="Q336" s="10"/>
    </row>
    <row r="337" spans="1:17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P337" s="10"/>
      <c r="Q337" s="10"/>
    </row>
    <row r="338" spans="1:17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P338" s="10"/>
      <c r="Q338" s="10"/>
    </row>
    <row r="339" spans="1:17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P339" s="10"/>
      <c r="Q339" s="10"/>
    </row>
    <row r="340" spans="1:17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P340" s="10"/>
      <c r="Q340" s="10"/>
    </row>
    <row r="341" spans="1:17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P341" s="10"/>
      <c r="Q341" s="10"/>
    </row>
    <row r="342" spans="1:17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P342" s="10"/>
      <c r="Q342" s="10"/>
    </row>
    <row r="343" spans="1:17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P343" s="10"/>
      <c r="Q343" s="10"/>
    </row>
    <row r="344" spans="1:17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P344" s="10"/>
      <c r="Q344" s="10"/>
    </row>
    <row r="345" spans="1:17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P345" s="10"/>
      <c r="Q345" s="10"/>
    </row>
    <row r="346" spans="1:17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P346" s="10"/>
      <c r="Q346" s="10"/>
    </row>
    <row r="347" spans="1:17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P347" s="10"/>
      <c r="Q347" s="10"/>
    </row>
    <row r="348" spans="1:17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P348" s="10"/>
      <c r="Q348" s="10"/>
    </row>
    <row r="349" spans="1:17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P349" s="10"/>
      <c r="Q349" s="10"/>
    </row>
    <row r="350" spans="1:17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P350" s="10"/>
      <c r="Q350" s="10"/>
    </row>
    <row r="351" spans="1:17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P351" s="10"/>
      <c r="Q351" s="10"/>
    </row>
    <row r="352" spans="1:17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P352" s="10"/>
      <c r="Q352" s="10"/>
    </row>
    <row r="353" spans="1:17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P353" s="10"/>
      <c r="Q353" s="10"/>
    </row>
    <row r="354" spans="1:17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P354" s="10"/>
      <c r="Q354" s="10"/>
    </row>
    <row r="355" spans="1:17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P355" s="10"/>
      <c r="Q355" s="10"/>
    </row>
    <row r="356" spans="1:17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P356" s="10"/>
      <c r="Q356" s="10"/>
    </row>
    <row r="357" spans="1:17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P357" s="10"/>
      <c r="Q357" s="10"/>
    </row>
    <row r="358" spans="1:17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P358" s="10"/>
      <c r="Q358" s="10"/>
    </row>
    <row r="359" spans="1:17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P359" s="10"/>
      <c r="Q359" s="10"/>
    </row>
    <row r="360" spans="1:17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P360" s="10"/>
      <c r="Q360" s="10"/>
    </row>
    <row r="361" spans="1:17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P361" s="10"/>
      <c r="Q361" s="10"/>
    </row>
    <row r="362" spans="1:17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P362" s="10"/>
      <c r="Q362" s="10"/>
    </row>
    <row r="363" spans="1:17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P363" s="10"/>
      <c r="Q363" s="10"/>
    </row>
    <row r="364" spans="1:17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P364" s="10"/>
      <c r="Q364" s="10"/>
    </row>
    <row r="365" spans="1:17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P365" s="10"/>
      <c r="Q365" s="10"/>
    </row>
    <row r="366" spans="1:17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P366" s="10"/>
      <c r="Q366" s="10"/>
    </row>
    <row r="367" spans="1:17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P367" s="10"/>
      <c r="Q367" s="10"/>
    </row>
    <row r="368" spans="1:17">
      <c r="A368" s="10"/>
      <c r="B368" s="10"/>
      <c r="K368" s="10"/>
      <c r="L368" s="10"/>
      <c r="M368" s="10"/>
      <c r="P368" s="10"/>
      <c r="Q368" s="10"/>
    </row>
  </sheetData>
  <mergeCells count="8">
    <mergeCell ref="I8:J8"/>
    <mergeCell ref="M9:N9"/>
    <mergeCell ref="A100:A143"/>
    <mergeCell ref="A10:A99"/>
    <mergeCell ref="A144:A233"/>
    <mergeCell ref="D1:G1"/>
    <mergeCell ref="D8:F8"/>
    <mergeCell ref="G8:H8"/>
  </mergeCells>
  <phoneticPr fontId="21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7</vt:i4>
      </vt:variant>
    </vt:vector>
  </HeadingPairs>
  <TitlesOfParts>
    <vt:vector size="8" baseType="lpstr">
      <vt:lpstr>StormChambers Staged Storage</vt:lpstr>
      <vt:lpstr>Chambers</vt:lpstr>
      <vt:lpstr>SCT</vt:lpstr>
      <vt:lpstr>SCW</vt:lpstr>
      <vt:lpstr>StoneAbove</vt:lpstr>
      <vt:lpstr>StoneBelow</vt:lpstr>
      <vt:lpstr>UnitSystem</vt:lpstr>
      <vt:lpstr>YesNo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Lehner</dc:creator>
  <cp:lastModifiedBy>Maria Lehner</cp:lastModifiedBy>
  <cp:lastPrinted>2016-11-21T21:20:02Z</cp:lastPrinted>
  <dcterms:created xsi:type="dcterms:W3CDTF">2016-03-07T19:58:15Z</dcterms:created>
  <dcterms:modified xsi:type="dcterms:W3CDTF">2017-12-18T16:29:54Z</dcterms:modified>
</cp:coreProperties>
</file>